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codeName="ThisWorkbook" defaultThemeVersion="124226"/>
  <mc:AlternateContent xmlns:mc="http://schemas.openxmlformats.org/markup-compatibility/2006">
    <mc:Choice Requires="x15">
      <x15ac:absPath xmlns:x15ac="http://schemas.microsoft.com/office/spreadsheetml/2010/11/ac" url="C:\Users\Public\LOLAKOPEJIE\Ozoli_Katlumaja_2019\IZM_2019_Ozoli\"/>
    </mc:Choice>
  </mc:AlternateContent>
  <xr:revisionPtr revIDLastSave="0" documentId="13_ncr:1_{674BBB92-FBB0-455F-8CB3-D67F64532675}" xr6:coauthVersionLast="40" xr6:coauthVersionMax="40" xr10:uidLastSave="{00000000-0000-0000-0000-000000000000}"/>
  <bookViews>
    <workbookView xWindow="0" yWindow="0" windowWidth="28800" windowHeight="11835" tabRatio="913" activeTab="7" xr2:uid="{00000000-000D-0000-FFFF-FFFF00000000}"/>
  </bookViews>
  <sheets>
    <sheet name="Būvnieka koptāme" sheetId="24" r:id="rId1"/>
    <sheet name="Kopsavilkums" sheetId="25" r:id="rId2"/>
    <sheet name="LT-1;SagatavZemesd" sheetId="70" r:id="rId3"/>
    <sheet name="LT-2; VispCeltn" sheetId="80" r:id="rId4"/>
    <sheet name="LT-3; UK_UKT" sheetId="79" r:id="rId5"/>
    <sheet name="LT-4; AVK_SAT" sheetId="78" r:id="rId6"/>
    <sheet name="LT-5; SM" sheetId="76" r:id="rId7"/>
    <sheet name="LT-6; VAS" sheetId="81" r:id="rId8"/>
    <sheet name="LT-7; EL" sheetId="82" r:id="rId9"/>
  </sheets>
  <definedNames>
    <definedName name="_xlnm.Print_Area" localSheetId="1">Kopsavilkums!$A$1:$H$37</definedName>
    <definedName name="_xlnm.Print_Area" localSheetId="2">'LT-1;SagatavZemesd'!$A$2:$P$58</definedName>
    <definedName name="_xlnm.Print_Area" localSheetId="3">'LT-2; VispCeltn'!$A$2:$P$129</definedName>
    <definedName name="_xlnm.Print_Area" localSheetId="4">'LT-3; UK_UKT'!$A$2:$P$99</definedName>
    <definedName name="_xlnm.Print_Area" localSheetId="5">'LT-4; AVK_SAT'!$A$2:$P$80</definedName>
    <definedName name="_xlnm.Print_Area" localSheetId="6">'LT-5; SM'!$A$2:$P$140</definedName>
    <definedName name="_xlnm.Print_Area" localSheetId="7">'LT-6; VAS'!$A$2:$P$122</definedName>
    <definedName name="_xlnm.Print_Area" localSheetId="8">'LT-7; EL'!$A$1:$E$89</definedName>
    <definedName name="_xlnm.Print_Titles" localSheetId="1">Kopsavilkums!$15:$19</definedName>
    <definedName name="_xlnm.Print_Titles" localSheetId="2">'LT-1;SagatavZemesd'!$8:$10</definedName>
    <definedName name="_xlnm.Print_Titles" localSheetId="3">'LT-2; VispCeltn'!$8:$10</definedName>
    <definedName name="_xlnm.Print_Titles" localSheetId="4">'LT-3; UK_UKT'!$8:$10</definedName>
    <definedName name="_xlnm.Print_Titles" localSheetId="5">'LT-4; AVK_SAT'!$8:$10</definedName>
  </definedNames>
  <calcPr calcId="181029"/>
</workbook>
</file>

<file path=xl/calcChain.xml><?xml version="1.0" encoding="utf-8"?>
<calcChain xmlns="http://schemas.openxmlformats.org/spreadsheetml/2006/main">
  <c r="E74" i="78" l="1"/>
  <c r="E69" i="78"/>
  <c r="E70" i="78" s="1"/>
  <c r="E55" i="78"/>
  <c r="E90" i="79"/>
  <c r="P85" i="82" l="1"/>
  <c r="J6" i="82" s="1"/>
  <c r="O85" i="82"/>
  <c r="N85" i="82"/>
  <c r="M85" i="82"/>
  <c r="L85" i="82"/>
  <c r="K7" i="82"/>
  <c r="H7" i="82"/>
  <c r="C7" i="82"/>
  <c r="N6" i="82"/>
  <c r="K6" i="82"/>
  <c r="C6" i="82"/>
  <c r="C5" i="82"/>
  <c r="C4" i="82"/>
  <c r="G1" i="82"/>
  <c r="B87" i="82" l="1"/>
  <c r="D88" i="82"/>
  <c r="D86" i="82"/>
  <c r="P118" i="81"/>
  <c r="J6" i="81" s="1"/>
  <c r="O118" i="81"/>
  <c r="N118" i="81"/>
  <c r="M118" i="81"/>
  <c r="L118" i="81"/>
  <c r="K7" i="81"/>
  <c r="H7" i="81"/>
  <c r="C7" i="81"/>
  <c r="N6" i="81"/>
  <c r="K6" i="81"/>
  <c r="C6" i="81"/>
  <c r="C5" i="81"/>
  <c r="C4" i="81"/>
  <c r="G1" i="81"/>
  <c r="B120" i="81" l="1"/>
  <c r="D121" i="81"/>
  <c r="D119" i="81"/>
  <c r="E106" i="80"/>
  <c r="E105" i="80" l="1"/>
  <c r="E104" i="80"/>
  <c r="E94" i="80" l="1"/>
  <c r="E93" i="80"/>
  <c r="E70" i="80"/>
  <c r="E68" i="80"/>
  <c r="E62" i="80" l="1"/>
  <c r="E61" i="80" l="1"/>
  <c r="E51" i="80"/>
  <c r="E37" i="80"/>
  <c r="E35" i="80"/>
  <c r="E34" i="80"/>
  <c r="E33" i="80"/>
  <c r="E28" i="80"/>
  <c r="E22" i="80"/>
  <c r="E21" i="80"/>
  <c r="E16" i="80"/>
  <c r="E47" i="70"/>
  <c r="E46" i="70"/>
  <c r="E45" i="70"/>
  <c r="E40" i="70"/>
  <c r="E38" i="70"/>
  <c r="E39" i="70"/>
  <c r="E32" i="70"/>
  <c r="E31" i="70"/>
  <c r="E28" i="70"/>
  <c r="E26" i="70"/>
  <c r="E24" i="70"/>
  <c r="C7" i="78" l="1"/>
  <c r="C6" i="78"/>
  <c r="C5" i="78"/>
  <c r="C4" i="78"/>
  <c r="C7" i="79" l="1"/>
  <c r="C6" i="79"/>
  <c r="C5" i="79"/>
  <c r="C4" i="79"/>
  <c r="C7" i="80"/>
  <c r="C6" i="80"/>
  <c r="C5" i="80"/>
  <c r="C4" i="80"/>
  <c r="B80" i="78" l="1"/>
  <c r="B99" i="79"/>
  <c r="G1" i="76" l="1"/>
  <c r="G1" i="78"/>
  <c r="G1" i="79"/>
  <c r="B24" i="25"/>
  <c r="B23" i="25"/>
  <c r="B22" i="25"/>
  <c r="B21" i="25"/>
  <c r="K7" i="76"/>
  <c r="H7" i="76"/>
  <c r="N6" i="76"/>
  <c r="K6" i="76"/>
  <c r="B139" i="76" l="1"/>
  <c r="D140" i="76"/>
  <c r="D138" i="76"/>
  <c r="B78" i="78"/>
  <c r="K7" i="78"/>
  <c r="H7" i="78"/>
  <c r="N6" i="78"/>
  <c r="K6" i="78"/>
  <c r="B97" i="79"/>
  <c r="K7" i="79"/>
  <c r="H7" i="79"/>
  <c r="N6" i="79"/>
  <c r="K6" i="79"/>
  <c r="K7" i="80"/>
  <c r="H7" i="80"/>
  <c r="N6" i="80"/>
  <c r="B127" i="80" s="1"/>
  <c r="K6" i="80"/>
  <c r="D79" i="78" l="1"/>
  <c r="D77" i="78"/>
  <c r="D98" i="79"/>
  <c r="D96" i="79"/>
  <c r="D126" i="80"/>
  <c r="D128" i="80"/>
  <c r="D57" i="70" l="1"/>
  <c r="F36" i="25" s="1"/>
  <c r="D55" i="70"/>
  <c r="F32" i="25" s="1"/>
  <c r="C56" i="70"/>
  <c r="B56" i="70"/>
  <c r="A56" i="70"/>
  <c r="B34" i="25" s="1"/>
  <c r="B28" i="24" s="1"/>
  <c r="D28" i="24" l="1"/>
  <c r="C34" i="25"/>
  <c r="C14" i="24" l="1"/>
  <c r="C9" i="25"/>
  <c r="C24" i="25"/>
  <c r="C23" i="25"/>
  <c r="C22" i="25"/>
  <c r="C21" i="25"/>
  <c r="L125" i="80" l="1"/>
  <c r="H21" i="25" s="1"/>
  <c r="N125" i="80"/>
  <c r="F21" i="25" s="1"/>
  <c r="M125" i="80"/>
  <c r="E21" i="25" s="1"/>
  <c r="O125" i="80"/>
  <c r="G21" i="25" s="1"/>
  <c r="P125" i="80" l="1"/>
  <c r="J6" i="80" s="1"/>
  <c r="D21" i="25" s="1"/>
  <c r="N95" i="79" l="1"/>
  <c r="F22" i="25" s="1"/>
  <c r="O95" i="79"/>
  <c r="G22" i="25" s="1"/>
  <c r="L95" i="79"/>
  <c r="H22" i="25" s="1"/>
  <c r="M95" i="79"/>
  <c r="E22" i="25" s="1"/>
  <c r="L76" i="78"/>
  <c r="H23" i="25" s="1"/>
  <c r="O76" i="78"/>
  <c r="G23" i="25" s="1"/>
  <c r="M76" i="78"/>
  <c r="E23" i="25" s="1"/>
  <c r="N76" i="78"/>
  <c r="F23" i="25" s="1"/>
  <c r="P76" i="78" l="1"/>
  <c r="J6" i="78" s="1"/>
  <c r="D23" i="25" s="1"/>
  <c r="P95" i="79"/>
  <c r="J6" i="79" s="1"/>
  <c r="D22" i="25" s="1"/>
  <c r="C12" i="24" l="1"/>
  <c r="C13" i="24"/>
  <c r="C10" i="24"/>
  <c r="C7" i="25"/>
  <c r="C8" i="25"/>
  <c r="C6" i="25"/>
  <c r="C6" i="76"/>
  <c r="C7" i="76"/>
  <c r="C5" i="76"/>
  <c r="C4" i="76"/>
  <c r="L137" i="76" l="1"/>
  <c r="H24" i="25" s="1"/>
  <c r="N137" i="76" l="1"/>
  <c r="F24" i="25" s="1"/>
  <c r="P137" i="76" l="1"/>
  <c r="J6" i="76" s="1"/>
  <c r="D24" i="25" s="1"/>
  <c r="M137" i="76" l="1"/>
  <c r="E24" i="25" s="1"/>
  <c r="O137" i="76"/>
  <c r="G24" i="25" s="1"/>
  <c r="N53" i="70" l="1"/>
  <c r="F20" i="25" s="1"/>
  <c r="L53" i="70"/>
  <c r="H20" i="25" s="1"/>
  <c r="B20" i="25"/>
  <c r="C20" i="25"/>
  <c r="B19" i="24"/>
  <c r="M53" i="70" l="1"/>
  <c r="E20" i="25" s="1"/>
  <c r="O53" i="70"/>
  <c r="G20" i="25" s="1"/>
  <c r="G11" i="25" l="1"/>
  <c r="P53" i="70"/>
  <c r="J6" i="70" l="1"/>
  <c r="D20" i="25" s="1"/>
  <c r="D26" i="25" l="1"/>
  <c r="D29" i="25" l="1"/>
  <c r="D27" i="25"/>
  <c r="D28" i="25" s="1"/>
  <c r="D30" i="25" l="1"/>
  <c r="G10" i="25" s="1"/>
  <c r="K19" i="24" s="1"/>
  <c r="K22" i="24" l="1"/>
  <c r="K23" i="24" s="1"/>
  <c r="K24" i="24" s="1"/>
</calcChain>
</file>

<file path=xl/sharedStrings.xml><?xml version="1.0" encoding="utf-8"?>
<sst xmlns="http://schemas.openxmlformats.org/spreadsheetml/2006/main" count="2390" uniqueCount="1130">
  <si>
    <t>Kopējā darbietilpība, c/h</t>
  </si>
  <si>
    <t>Nr. P.k.</t>
  </si>
  <si>
    <t>Kods, tāmes Nr.</t>
  </si>
  <si>
    <t xml:space="preserve">Darba veids vai konstruktīvā elementa nosaukums </t>
  </si>
  <si>
    <t>Tai skaitā</t>
  </si>
  <si>
    <t>Virsizdevumi</t>
  </si>
  <si>
    <t>t.sk. Darba aizsardzība</t>
  </si>
  <si>
    <t>Peļņa</t>
  </si>
  <si>
    <t>Pavisam kopā</t>
  </si>
  <si>
    <t xml:space="preserve">Pārbaudīja: </t>
  </si>
  <si>
    <t>APSTIPRINU</t>
  </si>
  <si>
    <t>Z.v.</t>
  </si>
  <si>
    <t>Nr.p.k.</t>
  </si>
  <si>
    <t>Kopā</t>
  </si>
  <si>
    <t>PVN %</t>
  </si>
  <si>
    <t>Tāmes izmaksas:</t>
  </si>
  <si>
    <t>gb.</t>
  </si>
  <si>
    <t>Cauruļu apbēršana ar smilti blietējot</t>
  </si>
  <si>
    <t>Objekta nosaukums</t>
  </si>
  <si>
    <t>Objekta adrese</t>
  </si>
  <si>
    <t>Pasūtītājs</t>
  </si>
  <si>
    <t>Līguma Nr.</t>
  </si>
  <si>
    <t>Nr.</t>
  </si>
  <si>
    <t>Darbu un izdevumu nosaukums</t>
  </si>
  <si>
    <t>Mērv.</t>
  </si>
  <si>
    <t>Daudz.</t>
  </si>
  <si>
    <t>Vienības izmaksa</t>
  </si>
  <si>
    <t>Kopējā izmaksa</t>
  </si>
  <si>
    <t>Laika norm. c/h</t>
  </si>
  <si>
    <t>Darbietilpība (c/h)</t>
  </si>
  <si>
    <t>m</t>
  </si>
  <si>
    <t>Kopā:</t>
  </si>
  <si>
    <t>vieta</t>
  </si>
  <si>
    <t>m³</t>
  </si>
  <si>
    <t>m²</t>
  </si>
  <si>
    <t>kpl.</t>
  </si>
  <si>
    <t>m3</t>
  </si>
  <si>
    <t>Demontāžas darbi</t>
  </si>
  <si>
    <t>gb</t>
  </si>
  <si>
    <t>1.002</t>
  </si>
  <si>
    <t>1.017</t>
  </si>
  <si>
    <t>1.018</t>
  </si>
  <si>
    <t>1.019</t>
  </si>
  <si>
    <t>1.020</t>
  </si>
  <si>
    <t>1.021</t>
  </si>
  <si>
    <t>1.022</t>
  </si>
  <si>
    <t>1.023</t>
  </si>
  <si>
    <t>1.025</t>
  </si>
  <si>
    <t>1.026</t>
  </si>
  <si>
    <t>1.027</t>
  </si>
  <si>
    <t>1.028</t>
  </si>
  <si>
    <t>1.029</t>
  </si>
  <si>
    <t>1.030</t>
  </si>
  <si>
    <t>1.031</t>
  </si>
  <si>
    <t>1.032</t>
  </si>
  <si>
    <t>1.033</t>
  </si>
  <si>
    <t>2.001</t>
  </si>
  <si>
    <t>2.004</t>
  </si>
  <si>
    <t>2.005</t>
  </si>
  <si>
    <t>2.006</t>
  </si>
  <si>
    <t>2.007</t>
  </si>
  <si>
    <t>2.008</t>
  </si>
  <si>
    <t>2.013</t>
  </si>
  <si>
    <t>2.014</t>
  </si>
  <si>
    <t>2.015</t>
  </si>
  <si>
    <t>2.016</t>
  </si>
  <si>
    <t>2.017</t>
  </si>
  <si>
    <t>2.019</t>
  </si>
  <si>
    <t>2.020</t>
  </si>
  <si>
    <t>2.022</t>
  </si>
  <si>
    <t>2.023</t>
  </si>
  <si>
    <t>2.024</t>
  </si>
  <si>
    <t>2.027</t>
  </si>
  <si>
    <t>2.028</t>
  </si>
  <si>
    <t>2.029</t>
  </si>
  <si>
    <t>2.030</t>
  </si>
  <si>
    <t>2.031</t>
  </si>
  <si>
    <t>2.033</t>
  </si>
  <si>
    <t>2.034</t>
  </si>
  <si>
    <t>2.035</t>
  </si>
  <si>
    <t>2.036</t>
  </si>
  <si>
    <t>Sastādīja</t>
  </si>
  <si>
    <t>4.001</t>
  </si>
  <si>
    <t>4.002</t>
  </si>
  <si>
    <t>4.003</t>
  </si>
  <si>
    <t>4.004</t>
  </si>
  <si>
    <t>4.005</t>
  </si>
  <si>
    <r>
      <t>Darba samaksas likme (</t>
    </r>
    <r>
      <rPr>
        <sz val="10"/>
        <rFont val="Calibri"/>
        <family val="2"/>
        <charset val="186"/>
      </rPr>
      <t>€</t>
    </r>
    <r>
      <rPr>
        <sz val="10"/>
        <rFont val="Arial"/>
        <family val="2"/>
        <charset val="186"/>
      </rPr>
      <t>/h)</t>
    </r>
  </si>
  <si>
    <r>
      <t xml:space="preserve">Darba alga </t>
    </r>
    <r>
      <rPr>
        <sz val="10"/>
        <rFont val="Calibri"/>
        <family val="2"/>
        <charset val="186"/>
      </rPr>
      <t>€</t>
    </r>
    <r>
      <rPr>
        <sz val="10"/>
        <rFont val="Arial"/>
        <family val="2"/>
        <charset val="186"/>
      </rPr>
      <t>/h</t>
    </r>
  </si>
  <si>
    <t>Materiāli     €</t>
  </si>
  <si>
    <t>Mehānismi €</t>
  </si>
  <si>
    <t>Kopā           €</t>
  </si>
  <si>
    <t>Darba alga €</t>
  </si>
  <si>
    <t>Materiāli        €</t>
  </si>
  <si>
    <t>Kopā        €</t>
  </si>
  <si>
    <t>€</t>
  </si>
  <si>
    <t>Sagatavošanās darbi</t>
  </si>
  <si>
    <t>Par kopējo summu, €</t>
  </si>
  <si>
    <t>Tāmes izmaksas (€)</t>
  </si>
  <si>
    <t>darba alga (€)</t>
  </si>
  <si>
    <t>materiāli (€)</t>
  </si>
  <si>
    <t>mehānismi (€)</t>
  </si>
  <si>
    <t>Objekta izmaksas €</t>
  </si>
  <si>
    <t>m2</t>
  </si>
  <si>
    <t>1.024</t>
  </si>
  <si>
    <t>Tranšejas pamatnes (h=15cm smilts) sagatavošna blietējot</t>
  </si>
  <si>
    <t>Būvlaukuma mobilizācija</t>
  </si>
  <si>
    <t>4.017</t>
  </si>
  <si>
    <t>4.020</t>
  </si>
  <si>
    <t>4.021</t>
  </si>
  <si>
    <t>4.022</t>
  </si>
  <si>
    <t>4.024</t>
  </si>
  <si>
    <t>4.025</t>
  </si>
  <si>
    <t>4.026</t>
  </si>
  <si>
    <t>4.027</t>
  </si>
  <si>
    <t>4.029</t>
  </si>
  <si>
    <t>4.030</t>
  </si>
  <si>
    <t>1.001</t>
  </si>
  <si>
    <t>1.003</t>
  </si>
  <si>
    <t>1.004</t>
  </si>
  <si>
    <t>1.005</t>
  </si>
  <si>
    <t>1.006</t>
  </si>
  <si>
    <t>1.007</t>
  </si>
  <si>
    <t>1.008</t>
  </si>
  <si>
    <t>1.009</t>
  </si>
  <si>
    <t>1.010</t>
  </si>
  <si>
    <t>1.012</t>
  </si>
  <si>
    <t>1.013</t>
  </si>
  <si>
    <t>1.014</t>
  </si>
  <si>
    <t>1.015</t>
  </si>
  <si>
    <t>1.016</t>
  </si>
  <si>
    <t>4.006</t>
  </si>
  <si>
    <t>4.007</t>
  </si>
  <si>
    <t>4.008</t>
  </si>
  <si>
    <t>4.009</t>
  </si>
  <si>
    <t>4.010</t>
  </si>
  <si>
    <t>4.011</t>
  </si>
  <si>
    <t>4.012</t>
  </si>
  <si>
    <t>4.013</t>
  </si>
  <si>
    <t>4.014</t>
  </si>
  <si>
    <t>4.015</t>
  </si>
  <si>
    <t>4.016</t>
  </si>
  <si>
    <t>4.018</t>
  </si>
  <si>
    <t>4.019</t>
  </si>
  <si>
    <t>4.023</t>
  </si>
  <si>
    <t>4.028</t>
  </si>
  <si>
    <t>Demontāžas un sagatavošanas darbi</t>
  </si>
  <si>
    <t>objekts</t>
  </si>
  <si>
    <t>2.025</t>
  </si>
  <si>
    <t>2.026</t>
  </si>
  <si>
    <t>3.001</t>
  </si>
  <si>
    <t>3.002</t>
  </si>
  <si>
    <t>3.004</t>
  </si>
  <si>
    <t>3.005</t>
  </si>
  <si>
    <t>3.006</t>
  </si>
  <si>
    <t>3.007</t>
  </si>
  <si>
    <t>3.008</t>
  </si>
  <si>
    <t>3.009</t>
  </si>
  <si>
    <t>3.010</t>
  </si>
  <si>
    <t>3.011</t>
  </si>
  <si>
    <t>3.012</t>
  </si>
  <si>
    <t>3.013</t>
  </si>
  <si>
    <t>3.014</t>
  </si>
  <si>
    <t>3.015</t>
  </si>
  <si>
    <t>3.016</t>
  </si>
  <si>
    <t>3.017</t>
  </si>
  <si>
    <t>3.018</t>
  </si>
  <si>
    <t>3.019</t>
  </si>
  <si>
    <t>3.020</t>
  </si>
  <si>
    <t>3.021</t>
  </si>
  <si>
    <t>3.022</t>
  </si>
  <si>
    <t>3.023</t>
  </si>
  <si>
    <t>3.024</t>
  </si>
  <si>
    <t>3.025</t>
  </si>
  <si>
    <t>3.026</t>
  </si>
  <si>
    <t>3.027</t>
  </si>
  <si>
    <t>3.028</t>
  </si>
  <si>
    <t>3.029</t>
  </si>
  <si>
    <t>3.030</t>
  </si>
  <si>
    <t>3.031</t>
  </si>
  <si>
    <t>3.032</t>
  </si>
  <si>
    <t>3.033</t>
  </si>
  <si>
    <t>3.034</t>
  </si>
  <si>
    <t>3.035</t>
  </si>
  <si>
    <t>3.036</t>
  </si>
  <si>
    <t>3.037</t>
  </si>
  <si>
    <t>3.038</t>
  </si>
  <si>
    <t>3.039</t>
  </si>
  <si>
    <t>3.040</t>
  </si>
  <si>
    <t>3.041</t>
  </si>
  <si>
    <t>3.042</t>
  </si>
  <si>
    <t>3.043</t>
  </si>
  <si>
    <t>3.044</t>
  </si>
  <si>
    <t>3.045</t>
  </si>
  <si>
    <t>3.046</t>
  </si>
  <si>
    <t>3.047</t>
  </si>
  <si>
    <t>Kods</t>
  </si>
  <si>
    <t>Grunts atpakaļ aizbēršana blietējot</t>
  </si>
  <si>
    <t xml:space="preserve">2017 gada cenās uz </t>
  </si>
  <si>
    <t>rasējumiem</t>
  </si>
  <si>
    <t xml:space="preserve">Tāme sastādīta </t>
  </si>
  <si>
    <t>Tāme sastādīta</t>
  </si>
  <si>
    <t>Līg.cena</t>
  </si>
  <si>
    <t>Sertifikāta Nr.</t>
  </si>
  <si>
    <t>J.Jirjens</t>
  </si>
  <si>
    <t>UKT daļas</t>
  </si>
  <si>
    <t>V. Siņicina-Kuļka</t>
  </si>
  <si>
    <t>Kopsavilkuma aprēķins Nr.1</t>
  </si>
  <si>
    <t>Ārējo inženiertīklu pievadu izbūve</t>
  </si>
  <si>
    <t>20___. gada _____.______________</t>
  </si>
  <si>
    <t>Būvniecības koptāme</t>
  </si>
  <si>
    <t>Būves nosaukums</t>
  </si>
  <si>
    <t>Inženiertīklu pievadu izbūve</t>
  </si>
  <si>
    <t>Pasūtījuma Nr.</t>
  </si>
  <si>
    <t>Tiešās izmaksas kopā, t.sk. darba devēja sociālais nodoklis (%)</t>
  </si>
  <si>
    <t>3-00672</t>
  </si>
  <si>
    <t xml:space="preserve">AR daļas </t>
  </si>
  <si>
    <t>2017 gada 24.augustā</t>
  </si>
  <si>
    <t>EL daļas</t>
  </si>
  <si>
    <t>Dažādi darbi</t>
  </si>
  <si>
    <t>LT 3; Ūdensapgāde un kanalizācija</t>
  </si>
  <si>
    <t>LT-03/08/2017</t>
  </si>
  <si>
    <t>UK, UKT daļu</t>
  </si>
  <si>
    <t>Demontēt esošo sēdpodu, kanalizācijas un ūdensvada pievienojumus</t>
  </si>
  <si>
    <t>Ūdensapgādes cauruļvadu atvienošana, hermetizēšana Dn līdz 25mm</t>
  </si>
  <si>
    <t>Iekšējās kanalizācijas izbūve</t>
  </si>
  <si>
    <t>Tranšejas, pamatne</t>
  </si>
  <si>
    <t>Grunts atpakaļ aizbēršana blietējot h=līdz 1m</t>
  </si>
  <si>
    <t>Liekās grunts aiztransportēšana no objekta</t>
  </si>
  <si>
    <t>Cauruļvadu izbūve</t>
  </si>
  <si>
    <t>Iekārtu uzstādīšana</t>
  </si>
  <si>
    <t>Roku mazgātņu uzstādīšana komplektā ar sifonu, jaucējkrānu, ūdensvada noslēgvārstiem un visām nepieciešamajām veiddaļām pievienošanai gan pie kanalizācijas gan pie ūdensvada tīkliem. (Ražotāja firmu un iekārtas modeļi jasaskaņo ar pasūtītāju)</t>
  </si>
  <si>
    <t>kpl</t>
  </si>
  <si>
    <t>Piekārtā klozetpoda ar rāmi uzstādīšana komplektā ar skalojamo kasti, vāku un visiem nepieciešamajiem palīgmateriāliem pieslēgšanai pie kanalizācijas un ūdensvada tīkliem. Uzstādīt aprīkojumu personām ar īpašām vajadzībām.</t>
  </si>
  <si>
    <t>Brīdinājuma lentas ar metāla stiepli uzstādīšana</t>
  </si>
  <si>
    <t>Hermētiska šķērsojuma izveide sienā, pārsegumā kanalizācijas cauruļvada  De110 šķērsošanai</t>
  </si>
  <si>
    <t>Dušas maisītāja (vienroku) ar sietiņa  turētāju uzstādīšana</t>
  </si>
  <si>
    <t>Ūdensvada cauruļu  pievienošana kopējam tīklam</t>
  </si>
  <si>
    <t xml:space="preserve">Ūdensvada skalošana un dezinfekcija, ieskaitot dezinfekcijai nepieciešamos materiālus, kā arī visas citas nepieciešamās spiedienu pārbaudes, t.sk. izpildmērījumu un dokumentācijas sagatavošana </t>
  </si>
  <si>
    <t xml:space="preserve"> Ārējās kanalizācijas izbūve</t>
  </si>
  <si>
    <t>Kanalizācijas trases un pievienojuma vietu nospraušana</t>
  </si>
  <si>
    <t>Cauruļvadu, aku izbūve</t>
  </si>
  <si>
    <t>Pašteces kanalizācijas izpildmērījumi un dokumentācijas sgatavošana</t>
  </si>
  <si>
    <t>Būvgružu iekraušana autotransportā un izvešana, ieskaitot izgāztuves izmaksas</t>
  </si>
  <si>
    <t>AVK daļas</t>
  </si>
  <si>
    <t>Caurumu kalšana  sienās</t>
  </si>
  <si>
    <t>Šuvju aizdare ar apmetuma javu sienas šķērsojuma vietā</t>
  </si>
  <si>
    <t>Gaisa nosūces sistēma N -1</t>
  </si>
  <si>
    <t>Apkures sistēma</t>
  </si>
  <si>
    <t>L. Mihņeviča</t>
  </si>
  <si>
    <t>LT 4; Apkure, vēdināšana</t>
  </si>
  <si>
    <t>LT-04/08/2017</t>
  </si>
  <si>
    <t>Apkure</t>
  </si>
  <si>
    <t>LT-05/08/2017</t>
  </si>
  <si>
    <t>I. Ketlere-Krūmiņa</t>
  </si>
  <si>
    <t>I.Ketlere-Krūmiņa</t>
  </si>
  <si>
    <t>2017.gada 24.augustā</t>
  </si>
  <si>
    <t>Sagatavošanās, demontāžas darbi</t>
  </si>
  <si>
    <t>tm</t>
  </si>
  <si>
    <t>Būvgružu iekraušana autotransportā un izvešana, ieskaitot noglabāšanas izmaksas</t>
  </si>
  <si>
    <t>Zemes darbi</t>
  </si>
  <si>
    <t>Melnzemes noņemšana h~20cm</t>
  </si>
  <si>
    <t>1.011</t>
  </si>
  <si>
    <t>LT-01/09/2017</t>
  </si>
  <si>
    <t>LT-02/09/2017</t>
  </si>
  <si>
    <t>Katlumājas pārbūve</t>
  </si>
  <si>
    <t>Ozolu iela 11, Ozoli, Liezeres pagasts, Madonas novads</t>
  </si>
  <si>
    <t>Sia "Madonas siltums"</t>
  </si>
  <si>
    <t>2017/03/MS</t>
  </si>
  <si>
    <t>Ēkas asu nospraušana, ierīkošana</t>
  </si>
  <si>
    <t xml:space="preserve">Demontēt esošās dzelzsbetona kolonnas L=5m, pēdas </t>
  </si>
  <si>
    <t>Demontēt esošās metāla konstrukcijas kāpnes, laukumu platums 1,2m</t>
  </si>
  <si>
    <t>Demontēt esošo dz/b dūmeņa atsaistes bloku</t>
  </si>
  <si>
    <t>Demontēt esošo tēraudahorizontālo dūmeju 600x600</t>
  </si>
  <si>
    <t>Demontēt esošo dz/b grīdas konstrukciju b=25cm</t>
  </si>
  <si>
    <t>Demontēt esošo silikāta ķieģeļu mūri B=510</t>
  </si>
  <si>
    <t>Demontēt esošo grīdas flīžu segumu līdz hidroizolācijai b=80mm</t>
  </si>
  <si>
    <t>Demontēt  koka logu blokus</t>
  </si>
  <si>
    <t>Demontēt koka siltinātus vārtus</t>
  </si>
  <si>
    <t>Demontēt esošās dz/b silas L=12m h=0,9m</t>
  </si>
  <si>
    <t>Demontēt esošo tērauda sliedi, vadulu H=250mm</t>
  </si>
  <si>
    <t>LT 1;Sagatavošanās, demontāža, zemes darbi un labiekārtošana</t>
  </si>
  <si>
    <t>Brauktuvju, ietvju, laukumu, labiekārtošanas elementu nospraušana</t>
  </si>
  <si>
    <t>punkti</t>
  </si>
  <si>
    <t>Grunts izstrāde ierakumā līdz 1m, pārvietojot to līdz 50m</t>
  </si>
  <si>
    <t>Būvberes rakšana pamatu pēdu, siju ierīkošanai</t>
  </si>
  <si>
    <t>Grunts pamatnes ierīkošana blietējot Hvid.=0,5m</t>
  </si>
  <si>
    <t>Grunts pamatnes ierīkošana blietējot Hvid.=0,25m</t>
  </si>
  <si>
    <t>Labiekārtošanas darbi</t>
  </si>
  <si>
    <t>Salizturīgās kārtas H=35cm izbūve</t>
  </si>
  <si>
    <t>Asfaltbetona segums</t>
  </si>
  <si>
    <t>Nesaistītu minerālmateriālu pamata nesošā apakškārta 0/56  h= 12cm</t>
  </si>
  <si>
    <t>Nesaistītu minerālmateriālu pamata nesošā virskārta 0/45      h= 10cm</t>
  </si>
  <si>
    <t>Karstais asfalts AC 22base   h= 6cm izbūve</t>
  </si>
  <si>
    <t>Karstais asfalts AC 11surf  h= 4cm izbūve</t>
  </si>
  <si>
    <t>Pazeminātā ielas apmale 100x22x15 ierīkošana to iestrādājot betonā uz šķembu pamatnes</t>
  </si>
  <si>
    <t>Betona segums</t>
  </si>
  <si>
    <t>Salizturīgās kārtas H=30cm izbūve</t>
  </si>
  <si>
    <t>Nesaistītu minerālmateriālu pamata nesošā virskārta 0/45      h= 18cm</t>
  </si>
  <si>
    <t>Sīkšķembu 2/5 h=5cm izbūve</t>
  </si>
  <si>
    <t>Betona C30/37 W10 virskārtas izbūve h=10cm</t>
  </si>
  <si>
    <t>Zālāja atjaunošana</t>
  </si>
  <si>
    <t>Zālāja atjaunošana ar augu zemi, apsējot ar zālāja sēklām, h=10cm</t>
  </si>
  <si>
    <t>Zālāja izbūve ar augu zemi, apsējot ar zālāja sēklām, h=10cm</t>
  </si>
  <si>
    <t>LT 2; Vispārceltnieciskie darbi</t>
  </si>
  <si>
    <t>Betona konstrukcijas (BK daļa)</t>
  </si>
  <si>
    <t>Stabveida pamatu pabetonējuma C12/15 izbūve</t>
  </si>
  <si>
    <t>Inventārveidņu montāža, demontāža, noma</t>
  </si>
  <si>
    <t>Pamata pēdu betonēšana, betons B30/37</t>
  </si>
  <si>
    <r>
      <t xml:space="preserve">Stiergrojuma </t>
    </r>
    <r>
      <rPr>
        <b/>
        <sz val="10"/>
        <rFont val="Calibri"/>
        <family val="2"/>
        <charset val="186"/>
      </rPr>
      <t>Ø</t>
    </r>
    <r>
      <rPr>
        <b/>
        <sz val="10"/>
        <rFont val="Arial"/>
        <family val="2"/>
        <charset val="186"/>
      </rPr>
      <t>12, B500B izbūve</t>
    </r>
  </si>
  <si>
    <t>t.</t>
  </si>
  <si>
    <r>
      <t xml:space="preserve">Stiergrojuma </t>
    </r>
    <r>
      <rPr>
        <b/>
        <sz val="10"/>
        <rFont val="Calibri"/>
        <family val="2"/>
        <charset val="186"/>
      </rPr>
      <t>Ø8</t>
    </r>
    <r>
      <rPr>
        <b/>
        <sz val="10"/>
        <rFont val="Arial"/>
        <family val="2"/>
        <charset val="186"/>
      </rPr>
      <t>, B500B izbūve</t>
    </r>
  </si>
  <si>
    <t>Šķembu 0-40 slāņa b=30cm izbūve</t>
  </si>
  <si>
    <r>
      <t xml:space="preserve">Sieta </t>
    </r>
    <r>
      <rPr>
        <b/>
        <sz val="10"/>
        <rFont val="Calibri"/>
        <family val="2"/>
        <charset val="186"/>
      </rPr>
      <t>Ø</t>
    </r>
    <r>
      <rPr>
        <b/>
        <sz val="10"/>
        <rFont val="Arial"/>
        <family val="2"/>
        <charset val="186"/>
      </rPr>
      <t>12, S200x200 (B500B) izbūve 2 kārtās</t>
    </r>
  </si>
  <si>
    <t>Stiergrojuma Ø8, B500B izbūve</t>
  </si>
  <si>
    <r>
      <t xml:space="preserve">Konstruktīvā stiegrojuma </t>
    </r>
    <r>
      <rPr>
        <b/>
        <sz val="10"/>
        <rFont val="Calibri"/>
        <family val="2"/>
        <charset val="186"/>
      </rPr>
      <t>Ø</t>
    </r>
    <r>
      <rPr>
        <b/>
        <sz val="10"/>
        <rFont val="Arial"/>
        <family val="2"/>
        <charset val="186"/>
      </rPr>
      <t>8, s-600x600 (B500B) izbūve</t>
    </r>
  </si>
  <si>
    <t>Pamatu plātnes izbūve zem katla</t>
  </si>
  <si>
    <t>Pamatu plātnes izbūve zem pelnu konteinera</t>
  </si>
  <si>
    <t>Dzelzsbetona stabveida pamati</t>
  </si>
  <si>
    <t>Kustīgo grīdu ieliekmo detaļu, balstu izbūve</t>
  </si>
  <si>
    <t>Elementa Nr.1 detaļu izbūve</t>
  </si>
  <si>
    <t>Elemanta Nr.2 detaļu izbūve</t>
  </si>
  <si>
    <t>Elemanta Nr.3 detaļu izbūve</t>
  </si>
  <si>
    <t>Elemanta Nr.4 detaļu izbūve</t>
  </si>
  <si>
    <t>Elemanta Nr.5 detaļu izbūve</t>
  </si>
  <si>
    <t>Šķeldas noliktavas dzelzsbetona grīdas konstrukcijas izbūve</t>
  </si>
  <si>
    <t>Šķembu (0-40) b=300mm pamatnes ierīkošana</t>
  </si>
  <si>
    <t>Betona pamata izbūve zem apkures katla</t>
  </si>
  <si>
    <t>Grīdas betonēšana betons C30/37</t>
  </si>
  <si>
    <r>
      <t xml:space="preserve">Sieta </t>
    </r>
    <r>
      <rPr>
        <b/>
        <sz val="10"/>
        <rFont val="Calibri"/>
        <family val="2"/>
        <charset val="186"/>
      </rPr>
      <t>Ø</t>
    </r>
    <r>
      <rPr>
        <b/>
        <sz val="10"/>
        <rFont val="Arial"/>
        <family val="2"/>
        <charset val="186"/>
      </rPr>
      <t>12, S200x200 (B500B) izbūve</t>
    </r>
  </si>
  <si>
    <r>
      <t xml:space="preserve">Sieta </t>
    </r>
    <r>
      <rPr>
        <b/>
        <sz val="10"/>
        <rFont val="Calibri"/>
        <family val="2"/>
        <charset val="186"/>
      </rPr>
      <t>Ø</t>
    </r>
    <r>
      <rPr>
        <b/>
        <sz val="10"/>
        <rFont val="Arial"/>
        <family val="2"/>
        <charset val="186"/>
      </rPr>
      <t>16, S200x200 (B500B) izbūve</t>
    </r>
  </si>
  <si>
    <r>
      <t xml:space="preserve">Sieta </t>
    </r>
    <r>
      <rPr>
        <b/>
        <sz val="10"/>
        <rFont val="Calibri"/>
        <family val="2"/>
        <charset val="186"/>
      </rPr>
      <t>Ø</t>
    </r>
    <r>
      <rPr>
        <b/>
        <sz val="10"/>
        <rFont val="Arial"/>
        <family val="2"/>
        <charset val="186"/>
      </rPr>
      <t>12, S400 (B500B), L=1400mm izbūve</t>
    </r>
  </si>
  <si>
    <r>
      <t xml:space="preserve">Sieta </t>
    </r>
    <r>
      <rPr>
        <b/>
        <sz val="10"/>
        <rFont val="Calibri"/>
        <family val="2"/>
        <charset val="186"/>
      </rPr>
      <t>Ø</t>
    </r>
    <r>
      <rPr>
        <b/>
        <sz val="10"/>
        <rFont val="Arial"/>
        <family val="2"/>
        <charset val="186"/>
      </rPr>
      <t>12, S400 (B500B), L=1300mm izbūve</t>
    </r>
  </si>
  <si>
    <r>
      <t xml:space="preserve">Sieta </t>
    </r>
    <r>
      <rPr>
        <b/>
        <sz val="10"/>
        <rFont val="Calibri"/>
        <family val="2"/>
        <charset val="186"/>
      </rPr>
      <t>Ø</t>
    </r>
    <r>
      <rPr>
        <b/>
        <sz val="10"/>
        <rFont val="Arial"/>
        <family val="2"/>
        <charset val="186"/>
      </rPr>
      <t>12, S400 (B500B), L=1100mm izbūve</t>
    </r>
  </si>
  <si>
    <r>
      <t xml:space="preserve">Sieta </t>
    </r>
    <r>
      <rPr>
        <b/>
        <sz val="10"/>
        <rFont val="Calibri"/>
        <family val="2"/>
        <charset val="186"/>
      </rPr>
      <t>Ø</t>
    </r>
    <r>
      <rPr>
        <b/>
        <sz val="10"/>
        <rFont val="Arial"/>
        <family val="2"/>
        <charset val="186"/>
      </rPr>
      <t>12, S400 (B500B), L=650mm izbūve</t>
    </r>
  </si>
  <si>
    <t>Atbalsta sienas izbūve</t>
  </si>
  <si>
    <t>Dubult T veida profila HEA 200 Izbūve</t>
  </si>
  <si>
    <t>Kolinnu tVc profils 200x160x6.0 montāža</t>
  </si>
  <si>
    <t>Atgāžņu tVc profils 100x100x5.0 montāža</t>
  </si>
  <si>
    <t>Dažādmalu L profila 100x65x7.0 montāža</t>
  </si>
  <si>
    <r>
      <t xml:space="preserve">Tērauda caurules </t>
    </r>
    <r>
      <rPr>
        <b/>
        <sz val="10"/>
        <rFont val="Calibri"/>
        <family val="2"/>
        <charset val="186"/>
      </rPr>
      <t>Ø</t>
    </r>
    <r>
      <rPr>
        <b/>
        <sz val="10"/>
        <rFont val="Arial"/>
        <family val="2"/>
        <charset val="186"/>
      </rPr>
      <t>89x3.0 montāža</t>
    </r>
  </si>
  <si>
    <r>
      <t xml:space="preserve">Tērauda caurules </t>
    </r>
    <r>
      <rPr>
        <b/>
        <sz val="10"/>
        <rFont val="Calibri"/>
        <family val="2"/>
        <charset val="186"/>
      </rPr>
      <t>Ø76</t>
    </r>
    <r>
      <rPr>
        <b/>
        <sz val="10"/>
        <rFont val="Arial"/>
        <family val="2"/>
        <charset val="186"/>
      </rPr>
      <t>x3.0 montāža</t>
    </r>
  </si>
  <si>
    <t>Stiegrojuma Ø12, S400 (B500B) izbūve</t>
  </si>
  <si>
    <t>Stiegrojuma Ø10, S400 (B500B) izbūve</t>
  </si>
  <si>
    <t>Antiseptētu koka brusu 100x100 montāža</t>
  </si>
  <si>
    <t>Antiseptētu dēļu 50x150 klāja izbūve</t>
  </si>
  <si>
    <t>Norobežojošo koka sienu izbūve</t>
  </si>
  <si>
    <t>Antiseptētu koka brusu 100x100 solis 1m montāža, stiprinot pie metāla kolonnām ar tērauda plāksnēm metinot</t>
  </si>
  <si>
    <t>Metāla konstrukcijas (MK daļa)</t>
  </si>
  <si>
    <t>Elemanta Nr.6 detaļu izbūve</t>
  </si>
  <si>
    <t>Enkuru Tips1 izbūve pamatu pēdās</t>
  </si>
  <si>
    <t>Metāla nesošo konstrukciju montāža atbilstoši MK daļas rasējumiem</t>
  </si>
  <si>
    <t>Vispārceltnieciskie darbi atbilstoši AR daļas rasējumiem, specifikācijām</t>
  </si>
  <si>
    <t>Grīdas šahtu izbūve</t>
  </si>
  <si>
    <t>Betona C30/37 šahtu grīdas un sienu betonēšana</t>
  </si>
  <si>
    <t>Metāla ieliekamo detaļu izbūve</t>
  </si>
  <si>
    <t>Cinkota tērauda režģa 34x38/30x2 uzstādīšana</t>
  </si>
  <si>
    <t>Grīdas betonēšana</t>
  </si>
  <si>
    <t>Nesaistīta minerālmateriāla pamatnes nesošā kārtas 0-45, h=10cm izbūve</t>
  </si>
  <si>
    <t>Stiegrojuma ∅6 s-150x150mm (Q188A) izbūve pamatkārtā</t>
  </si>
  <si>
    <t>Betona pamatkārtas C30/37 b-80mm  izbūve</t>
  </si>
  <si>
    <t>Hirdoizolācijas ietīkošana no polietilēna plēves</t>
  </si>
  <si>
    <t>Siltinājuma putu polistirols EPS 200 b=100  izbūve grīdas konstrukcijā</t>
  </si>
  <si>
    <t>Betona C30/37 b-150mm (slīpēta virsma) virskārtas izbūve</t>
  </si>
  <si>
    <t>Stiegrojuma ∅6 s-150x150mm (Q188A) 2kārtās izbūve betona grīdu virskārtā</t>
  </si>
  <si>
    <t>Betona grīdu seguma atjaunošana</t>
  </si>
  <si>
    <t>Akmens masas grīdas flīžu R11,  C kategorija izbūve tās līmējot ar elastīgo flīžu līmi un šuvojot</t>
  </si>
  <si>
    <t>Iekšsienas, pašnesošās sienas, pārsegumi</t>
  </si>
  <si>
    <t xml:space="preserve"> Sendvičpaneļu ar minerālvates serdi 60mm iekšsienu montāža</t>
  </si>
  <si>
    <t>Palīgmateriāli sendvičpaneļu montāžai, šuvju apdarei</t>
  </si>
  <si>
    <t>Silikātķieģelu mūra b=510mm mūrāšana</t>
  </si>
  <si>
    <t>Dz/Betona pārsedzes 9-PB-18-37 uzstādīšana</t>
  </si>
  <si>
    <t>Tērauda profilēta skārda T20 sienas apšuvums RAL 7032</t>
  </si>
  <si>
    <t>Z veida 150/2mm profilu uzstādīšana pie metāka konstrukcijām uz balstplātnēm sienas apšuvumam</t>
  </si>
  <si>
    <t>Nesošā profilloksnes T45, RAL 7032 uzstādīšana jumta segumā</t>
  </si>
  <si>
    <t xml:space="preserve"> Plānsienu cinkota Z profila 150/1,5 uzstādīšana jumta konstrukcijā uz tērauda konstrukcijām stiprinot pie balstplātnēm</t>
  </si>
  <si>
    <t xml:space="preserve"> Plānsienu cinkots Z profila 150/2mm uzstādīšana jumta konstrukcijā uz tērauda konstrukcijām stiprinot pie balstplātnēm</t>
  </si>
  <si>
    <t>Palīgmateriāli Z profilu, tērauda lokšņu montāžai</t>
  </si>
  <si>
    <t>Silikāta ķieģeļu mūris b=51cm (sienas atjaunošana pēc katla uzstādīšanas)</t>
  </si>
  <si>
    <t>Ķieģeļa sienu virsmu tīrīšana vecās krāsas noņemšana</t>
  </si>
  <si>
    <t>Ķieģeļa sienu virsmu gruntēšana</t>
  </si>
  <si>
    <t>Ķieģeļa sienu virsmu krāsošana ar emulsijas krāsu iekšdarbiem</t>
  </si>
  <si>
    <t>Sienu virsmu eļļas krāsas noņemšana, apmetuma remonts vietām</t>
  </si>
  <si>
    <t>Sienu flīzēšana, keramikas sienu flīzes, elastīgā flīšu līme šuvošana</t>
  </si>
  <si>
    <t>Sienu virsmas sagatavošana krāsošanai, slīpēšana, gruntēšana, krāsošana ar mitrumnoturīgu emulsijas krāsu</t>
  </si>
  <si>
    <t xml:space="preserve">Hidroizolācijas krāsojums </t>
  </si>
  <si>
    <t>Grietu sagatavošana krāsošanai, vecās krāsas noņemšana špaktelēšana, slīpēšana, gruntēšana, krāsošana 2 kārtās ar ūdens emulsijas krāsu</t>
  </si>
  <si>
    <t>Grietu sagatavošana krāsošanai, vecās krāsas noņemšana špaktelēšana, slīpēšana, gruntēšana, krāsošana 2 kārtās ar ūdens emulsijas krāsu mitrām telpām</t>
  </si>
  <si>
    <t xml:space="preserve"> Sendvičpaneļu ar minerālvates serdi 60mm montāža pārsegumā</t>
  </si>
  <si>
    <t>2.002</t>
  </si>
  <si>
    <t>2.003</t>
  </si>
  <si>
    <t>2.009</t>
  </si>
  <si>
    <t>2.010</t>
  </si>
  <si>
    <t>2.011</t>
  </si>
  <si>
    <t>2.012</t>
  </si>
  <si>
    <t>2.018</t>
  </si>
  <si>
    <t>2.021</t>
  </si>
  <si>
    <t>2.032</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</si>
  <si>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</si>
  <si>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</si>
  <si>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</si>
  <si>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</si>
  <si>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</si>
  <si>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</si>
  <si>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</si>
  <si>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</si>
  <si>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</si>
  <si>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</si>
  <si>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</si>
  <si>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</si>
  <si>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</si>
  <si>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</si>
  <si>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</si>
  <si>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</si>
  <si>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</si>
  <si>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</si>
  <si>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</si>
  <si>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</si>
  <si>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</si>
  <si>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</si>
  <si>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</si>
  <si>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</si>
  <si>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</si>
  <si>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</si>
  <si>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</si>
  <si>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</si>
  <si>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</si>
  <si>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</si>
  <si>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</si>
  <si>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</si>
  <si>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</si>
  <si>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</si>
  <si>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</si>
  <si>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</si>
  <si>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</si>
  <si>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</si>
  <si>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</si>
  <si>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</si>
  <si>
    <t>2.077</t>
  </si>
  <si>
    <t>2.078</t>
  </si>
  <si>
    <t>2.079</t>
  </si>
  <si>
    <t>Vārti, logi, durvis</t>
  </si>
  <si>
    <t>Paceļamo sekcijveida vārtu 2,6x3,6 ar durvju vērtni 0,9x2,05; 2.0 W/m²k montāža</t>
  </si>
  <si>
    <t>Metāla konstrukciju uzstādīšana ailas izbūvei ķieģeļu sienā</t>
  </si>
  <si>
    <t>Ķieģeļu mūra 510mm demontāža</t>
  </si>
  <si>
    <t>Logu bloka LB1, 1,4 W/m²k  montāža (sk. lapu AR11) 8,05m2</t>
  </si>
  <si>
    <t>Logu bloka LB2, 1,4 W/m²k montāža (sk. lapu AR11); 14,3m2</t>
  </si>
  <si>
    <t>Loga L2, 1,4 W/m²k; 4,9m2 montāža</t>
  </si>
  <si>
    <t>Loga L1, 1,4 W/m²k; 1,7m2 montāža</t>
  </si>
  <si>
    <t>Skārda apdares elementi b=300 RAL 7032 montāža</t>
  </si>
  <si>
    <t>Sniega barjeras L=3m uzstādīšana</t>
  </si>
  <si>
    <t>Iekšdurvju D1, 2.05m2 montāža</t>
  </si>
  <si>
    <t>Iekšdurvju D2, 1.85m2 montāža</t>
  </si>
  <si>
    <t>Iekšdurvju D3 ar pārplūdes resti, 1.85m2 montāža</t>
  </si>
  <si>
    <t>Ārdurvju D4, W/m2k 2.0, 2,4m2 montāža</t>
  </si>
  <si>
    <t>Ārējās skārda palodzes b=150mm montāža</t>
  </si>
  <si>
    <t>Iekšējās PVC palodzes b=450 montāža</t>
  </si>
  <si>
    <t>Betonēt esošā dūmeņa atsaistes pamatu betons C20/25</t>
  </si>
  <si>
    <t>Cilpveida enkurs AIII Ø 12 izbūve dūmeņa atsaistes blokā</t>
  </si>
  <si>
    <t>Metāla konstrukcijas pagaidu silikāta pašnesošās sienas b=510 balstīšanai uz katla ievietošanas laiku (atvērums katla iestumšanai katlu telpā)</t>
  </si>
  <si>
    <t>Siltummehānika, iekārtas un ierīces</t>
  </si>
  <si>
    <t>Dūmvads ar siltumizolāciju un apšūts, DN400</t>
  </si>
  <si>
    <t>Hidrostācija kurtuvei (sk. piegādātāja specifikāciju); HS1,5+1,5 vai ekvivalents</t>
  </si>
  <si>
    <t>Hidrostācija kurināmā padeves mehānismam (sk. piegādātāja  specifikāciju); HS5,5 vai ekvivalents</t>
  </si>
  <si>
    <t>Drošības vārsts 6,0 barg, G2'' / G2-1/2''</t>
  </si>
  <si>
    <t>Drenāžas tvertnīte, DN100</t>
  </si>
  <si>
    <t>Pelnu ķēžu transportieris (sk. piegādātāja specifikāciju); KPT</t>
  </si>
  <si>
    <t>Multiciklons (sk. piegādātāja specifikāciju); MC1500 vai ekvivalents</t>
  </si>
  <si>
    <t>Dūmsūcejs (sk. piegādātāja specifikāciju); VM900/4R vai ekvivalents</t>
  </si>
  <si>
    <t>Pelnu konteineris ar sliedēm (sk. piegādātāja specifikāciju) PK5-1; V=5 kub.m</t>
  </si>
  <si>
    <t>Kustīgā grīda (sk. piegādātāja specifikāciju) Komfotrts vai ekvivalenta</t>
  </si>
  <si>
    <t>Pamata hidrostācija kustīgajai grīdai (sk. piegādātāja specifikāciju), HS6-B (Komforts) vai ekvivalents</t>
  </si>
  <si>
    <t>Avārijas hidrostācija kustīgajai grīdai (sk. piegādātāja specifikāciju); HS2-B (Komforts) vai ekvivalents</t>
  </si>
  <si>
    <t>Kurināmā ķēžu transportieris KT (sk. piegādātāja specifikāciju); Komfotrs vai ekvivalents</t>
  </si>
  <si>
    <t>Recirkulācijas sūknis Q=40m³/h; H=10m; DN80 PN16; TP 80-110/4 A-F-A-BAQE vai ekvivalents</t>
  </si>
  <si>
    <t>Gaisa kompresors ar iebūvēto resiveru un papildiekārtu komplektu  SX4 (sk. piegādātāja  specifikāciju), KAESER vai ekvivalents</t>
  </si>
  <si>
    <t>Frekvenču pārveidotājs, 380-500V IP54, 0100-3L-0005-5 vai ekvivalents</t>
  </si>
  <si>
    <t>Siltuma skaitītājs (atgaitā) Qp=60m³/h, DN100 PN25, Ultraflow 54 DN100 Qp=60m³/h vai ekvivalents</t>
  </si>
  <si>
    <t>Siltuma skaitītāja temperatūras devējs</t>
  </si>
  <si>
    <t>Temperatūras devējs PT1000; 0...150°C; L=150mm, G1/2'' A; 4-20mA; IP67, TTM150C-206A-CF-LI6-H1140-L150</t>
  </si>
  <si>
    <t>Mehāniskais termometrs D63;  0...160°C ar čaulu L=150mm, G1/2'' A, A50.20 HP63 vai ekvivalents</t>
  </si>
  <si>
    <t>Mehāniskais termometrs 0...120°C ar čaulu L=150mm, G1/2'' A, A50.20 HP63</t>
  </si>
  <si>
    <t>Manometrs 0...6 bar, G1/2'' A, 111.10 HP100 vai ekvivalents</t>
  </si>
  <si>
    <t>Filtrs atloku DN80 PN16, 821A 080 C 50 vai ekvivalents</t>
  </si>
  <si>
    <t>Filtrs vītņu G1'' I-I PN16, 821A 080 C 50</t>
  </si>
  <si>
    <t xml:space="preserve">Lodveida ventilis metināms DN125 PN25 </t>
  </si>
  <si>
    <t xml:space="preserve">Lodveida ventilis metināms DN100 PN25 </t>
  </si>
  <si>
    <t xml:space="preserve">Lodveida ventilis metināms DN80 PN25 </t>
  </si>
  <si>
    <t>Lodveida ventilis vītņu G1'' I-A PN16</t>
  </si>
  <si>
    <t>Lodveida ventilis metināms DN32 PN40</t>
  </si>
  <si>
    <t>Lodveida ventilis vītņu G1'' I-I PN16</t>
  </si>
  <si>
    <t>Adatu vārsts vītņu manometram, G1/2'' A-I PN250</t>
  </si>
  <si>
    <t>Automātiskais atgaisotājs G1'' I PN10, Zeparo ZUT25 vai ekvivalents</t>
  </si>
  <si>
    <t>Pretvārsts atloku DN80 PN16, 275 H 080 C 50</t>
  </si>
  <si>
    <t>Cirkulācijas sūknis Q=105m³/h; H=20m DN100 PN16, 275 H 080 C 50 vai ekvivalents</t>
  </si>
  <si>
    <t>Frekvenču pārveidotājs 380-500V IP54, 0100-3L-0023-5 vai ekvivalents</t>
  </si>
  <si>
    <t>Izplēšanas tvertne V=750l M2" PN10, ERL-750CE vai ekvivalents</t>
  </si>
  <si>
    <t>Mehāniskais termometrs D63;  0...160°C ar čaulu L=150mm G1/2'' A, A50.20 HP63 vai ekvivalents</t>
  </si>
  <si>
    <t>Mehāniskais termometrs D63;  0...120°C ar čaulu L=150mm G1/2'' A, A50.20 HP63 vai ekvivalents</t>
  </si>
  <si>
    <t>Manometrs 0...6 bar G1/2'' A, 111.10 HP100 vai ekvivalents</t>
  </si>
  <si>
    <t>Filtrs atloku DN150 PN16, 821A 150 C 50 vai ekvivalents</t>
  </si>
  <si>
    <t>Aizbīdnis "Butterfly" DN150 PN16, 495A 150 C 66 vai ekvivalents</t>
  </si>
  <si>
    <t>Lodveida ventilis vītņu G1'' I-I PN16, R850X025 vai ekvivalents</t>
  </si>
  <si>
    <t>Lodveida ventilis vītņu G1'' I-A PN16, R854LX025 vai ekvivalents</t>
  </si>
  <si>
    <t>Lodveida ventilis metināms/atloku DN50 PN40 NAVAL vai analogs</t>
  </si>
  <si>
    <t>Lodveida ventilis metināms DN50 PN40 NAVAL vai analogs</t>
  </si>
  <si>
    <t>Adatu vārsts vītņu manometram G1/2'' A-I PN250 WIKA vai analogs</t>
  </si>
  <si>
    <t>Pretvārsts atloku DN150 PN16, 275 H 080 C 50</t>
  </si>
  <si>
    <t>Temperatūras devējs PT1000; 0...150°C; L=150mm G1/2'' A; 4-20mA; IP67/III, TTM150C-206A-CF-LI6-H1140-L150 vai ekvivalents</t>
  </si>
  <si>
    <t>Lodveida ventilis vītņu G1/2'' I-I PN16, R850X023 vai ekvivalents</t>
  </si>
  <si>
    <t>Automātiskais atgaisotājs G1/2'' I PN10, Zeparo ZUT15 vai ekvivalents</t>
  </si>
  <si>
    <t>Lodveida ventilis vītņu G3/4'' I-I PN16, R850X024 vai ekvivalents</t>
  </si>
  <si>
    <t>Caurule (materiāls P235GH) Ø168,3x4,5</t>
  </si>
  <si>
    <t>Caurule (materiāls P235GH) Ø139,7x4,0</t>
  </si>
  <si>
    <t>Caurule (materiāls P235GH) Ø114,3x3,6</t>
  </si>
  <si>
    <t>Caurule (materiāls P235GH) Ø88,9x3,2</t>
  </si>
  <si>
    <t>Caurule (materiāls P235GH) Ø76,1x2,9</t>
  </si>
  <si>
    <t>Caurule (materiāls P235GH) Ø60,3x3,2</t>
  </si>
  <si>
    <t>Caurule (materiāls P235GH) Ø42,4x3,2</t>
  </si>
  <si>
    <t>Caurule (materiāls P235GH) Ø33,7x3,2</t>
  </si>
  <si>
    <t>Caurule (materiāls P235GH) Ø26,9x2,6</t>
  </si>
  <si>
    <t>Caurule (materiāls P235GH) Ø21,3x2,6</t>
  </si>
  <si>
    <t>Atloks (materiāls S235JR) DN150 PN16</t>
  </si>
  <si>
    <t>Atloks (materiāls S235JR) DN125 PN16</t>
  </si>
  <si>
    <t>Atloks (materiāls S235JR) DN100 PN16</t>
  </si>
  <si>
    <t>Atloks (materiāls S235JR) DN80 PN16</t>
  </si>
  <si>
    <t>Atloks (materiāls S235JR) DN65 PN16</t>
  </si>
  <si>
    <t>Atloks (materiāls S235JR) DN50 PN16</t>
  </si>
  <si>
    <t>Atloks (materiāls S235JR) DN32 PN16</t>
  </si>
  <si>
    <t>Atloks (materiāls S235JR) DN25 PN16</t>
  </si>
  <si>
    <t>T-gabals  (materiāls P235) DN150, EN 10253-2 Type 168,3x5,2</t>
  </si>
  <si>
    <t xml:space="preserve">Līkums  (materiāls P235) DN150, EN 10253-2 Type 3D-90°-168,3x5,2 </t>
  </si>
  <si>
    <t>Līkums  (materiāls P235) DN125, EN 10253-2 Type 3D-90°-139,7x5,2</t>
  </si>
  <si>
    <t>Līkums  (materiāls P235) DN100, EN 10253-2 Type 3D-90°-114,3x4,7</t>
  </si>
  <si>
    <t xml:space="preserve">Līkums  (materiāls P235) DN80, EN 10253-2 Type 3D-90°-88,9x4,8 </t>
  </si>
  <si>
    <t>Līkums  (materiāls P235) DN65, EN 10253-2 Type 3D-90°-76,1x3,9</t>
  </si>
  <si>
    <t>Līkums  (materiāls P235) DN50, EN 10253-2 Type 3D-90°-60,3x4,3</t>
  </si>
  <si>
    <t>Līkums  (materiāls P235) DN25, EN 10253-2 Type 3D-90°-33,7x4,5</t>
  </si>
  <si>
    <t>Līkums  (materiāls P235) DN20, EN 10253-2 Type 3D-90°-26,9x3,3</t>
  </si>
  <si>
    <t>Līkums  (materiāls P235) DN15, EN 10253-2 Type 3D-90°-21,3x3,1</t>
  </si>
  <si>
    <t>T-gabals  (materiāls P235)  DN125, EN 10253-2 Type 139,7x5,2</t>
  </si>
  <si>
    <t>T-gabals  (materiāls P235) DN100, EN 10253-2 Type 114,3x4,7</t>
  </si>
  <si>
    <t>T-gabals  (materiāls P235) DN25, EN 10253-2 Type 33,7x4,5</t>
  </si>
  <si>
    <t>T-gabals  (materiāls P235) DN20, EN 10253-2 Type 26,9x3,3</t>
  </si>
  <si>
    <t>Pāreja koncentr. (materiāls P235) DN150/DN125, EN 10253-2 Type 168,3x5,2/139,7x5,2</t>
  </si>
  <si>
    <t xml:space="preserve">Pāreja koncentr. (materiāls P235) DN150/DN100, EN 10253-2 Type 168,3x5,2/114,3x4,7 </t>
  </si>
  <si>
    <t xml:space="preserve">Pāreja koncentr. (materiāls P235) DN150/DN80, EN 10253-2 Type 168,3x5,2/88,9x4,8 </t>
  </si>
  <si>
    <t xml:space="preserve">Pāreja koncentr. (materiāls P235) DN125/DN100, EN 10253-2 Type 139,7x5,2/114,3x4,7 </t>
  </si>
  <si>
    <t>Īscaurule Ø33,7x2,3mm ar vītni, l=100mm G1'' A</t>
  </si>
  <si>
    <t>Īscaurule Ø21,3x2,3mm ar vītni, l=100mm G1/2'' A</t>
  </si>
  <si>
    <t>Uzmava ar vītni G1/2" I</t>
  </si>
  <si>
    <t>Siltumizolācijas čaula b=40mm, L=1,2m, caurulei DN150</t>
  </si>
  <si>
    <t>Siltumizolācijas čaula b=40mm, L=1,2m, caurulei DN125</t>
  </si>
  <si>
    <t>Siltumizolācijas čaula b=40mm, L=1,2m, caurulei DN100</t>
  </si>
  <si>
    <t>Siltumizolācijas čaula b=40mm, L=1,2m, caurulei DN80</t>
  </si>
  <si>
    <t>Siltumizolācijas čaula b=20mm, L=1,2m, caurulei DN50</t>
  </si>
  <si>
    <t>Siltumizolācijas čaula b=30mm, L=1,2m, caurulei DN25</t>
  </si>
  <si>
    <t>10. grupa. Katliekārtu sistēmas izbūve</t>
  </si>
  <si>
    <t>20. grupa. Kurināmā padeves sistēmas izbūve</t>
  </si>
  <si>
    <t>30. grupa. Kurināmā padeves sistēmas izbūve</t>
  </si>
  <si>
    <t>40. grupa. Katla kontūra apsaites izbūve</t>
  </si>
  <si>
    <t>50. grupa. Siltuma tīklu apsaites izbūve</t>
  </si>
  <si>
    <t>60. grupa. Ūdens apgādes izbūve</t>
  </si>
  <si>
    <t>70. grupa. Ķīmiskās ūdens sagatavošanas izbūve</t>
  </si>
  <si>
    <t>Cauruļvadu, veidgabalu izbūve (apjomi precizējami pie būvdarbu veikšanas)</t>
  </si>
  <si>
    <t>Esošā siltummaiņa pārvietošana pieslēdzot tķliem</t>
  </si>
  <si>
    <t>Esošo cauruļvadu pārbūve pieslēguma izveidei</t>
  </si>
  <si>
    <t>Elektromagnētiskā spole BE230AS, IP67 230V</t>
  </si>
  <si>
    <t>Temperatūras devējs TOPGE, 0-+400⁰C 4-20mA</t>
  </si>
  <si>
    <t>Līmeņa un temperatūras slēdzis PT30, 0-+70⁰C</t>
  </si>
  <si>
    <t>Spiediena devējs PT5401, 0-250bar 4-20mA</t>
  </si>
  <si>
    <t>Elektromagnētiskais vārsts RPE3-06, 200 bar</t>
  </si>
  <si>
    <t>Motors 1450 rpm Cemer vai ekvivalents</t>
  </si>
  <si>
    <t>Gaisa vārsta aktuators SM24A-SR, 20Nm IP54</t>
  </si>
  <si>
    <t>Spiediena devējs diferenciālais ar displeju DPTE250D, 250Pa 4-20mA</t>
  </si>
  <si>
    <t>Frekvenču pārveidotājs ESV112N04TFC 440V IP65</t>
  </si>
  <si>
    <t>Frekvenču pārveidotājs ESV751N04TFC, 440V IP65</t>
  </si>
  <si>
    <t>Terciārais gaisa ventilātors CMT/2-180/75 IP55 2800rpm</t>
  </si>
  <si>
    <t>Temperatūras devējs TA-15-D/H-300 /1.4841-K-1-TR, 0-+1200⁰C 4-20mA</t>
  </si>
  <si>
    <t>Temperatūras devējs 17-1-8.0-3-350-CE11-R100-BACF17S-TXLPRT, 0-+400⁰C 4-20mA</t>
  </si>
  <si>
    <t>Temperatūras slēdzis L6188A2036, 70-+140⁰C</t>
  </si>
  <si>
    <t xml:space="preserve">Spiediena slēdzis DCMV10, IP54 G1/2 1-10bar </t>
  </si>
  <si>
    <t>Fotoelektriskais devējs (raidītājs) S12-2NAEL-2M, IP67 d12 sn=20</t>
  </si>
  <si>
    <t>Fotoelektriskais devējs (uztvērējs) S12-2RPRL-2M, IP67 d12 sn=20</t>
  </si>
  <si>
    <t>Ultraskaņas devējs QT50ULBQ6, IP67 20..800cm 4-20mA</t>
  </si>
  <si>
    <t>Induktīvais devējs ar konektoru NI8-M12-AP6X-H1141 C4.4T-2/TEL, IP67 NO PNP</t>
  </si>
  <si>
    <t>Kustīgā grīda Nr.1 KOMFORTS vai ekvivalents</t>
  </si>
  <si>
    <t>Kustīgā grīda Nr.2 KOMFORTS vai ekvivalents</t>
  </si>
  <si>
    <t>Kurināmā transportieris KT134 KOMFORTS vai ekvivalents</t>
  </si>
  <si>
    <t>Motorreduktors</t>
  </si>
  <si>
    <t>Vītņveida transportieris VT83 KOMFORTS vai ekvivalents</t>
  </si>
  <si>
    <t>Hidrostacija Nr.1 Hydroscand vai ekvivalents</t>
  </si>
  <si>
    <t>Sūknis 30A(C)46X163H, 60 l/min 180 bar</t>
  </si>
  <si>
    <t>Elektromagnētiskais vārsts RPE3-10 200 bar</t>
  </si>
  <si>
    <t>Hidrostacija Nr.2 Hydroscand vai ekvivalents KOMFORTS vai ekvivalents</t>
  </si>
  <si>
    <t>2-ceļu lodveida vārsts, bloka modelis 3/4'' 300bar Hydroscand vai ekvivalents</t>
  </si>
  <si>
    <t>10. grupa Katliekārtu sistēma</t>
  </si>
  <si>
    <t xml:space="preserve">Induktīvais devējs ar konektoru NI8-M12-AP6X-H1141 C4.4T-2/TEL; IP67 NO PNP </t>
  </si>
  <si>
    <t>5.001</t>
  </si>
  <si>
    <t>5.002</t>
  </si>
  <si>
    <t>5.003</t>
  </si>
  <si>
    <t>5.004</t>
  </si>
  <si>
    <t>5.005</t>
  </si>
  <si>
    <t>5.006</t>
  </si>
  <si>
    <t>5.007</t>
  </si>
  <si>
    <t>5.008</t>
  </si>
  <si>
    <t>5.009</t>
  </si>
  <si>
    <t>5.010</t>
  </si>
  <si>
    <t>5.011</t>
  </si>
  <si>
    <t>5.012</t>
  </si>
  <si>
    <t>5.013</t>
  </si>
  <si>
    <t>5.014</t>
  </si>
  <si>
    <t>5.015</t>
  </si>
  <si>
    <t>5.016</t>
  </si>
  <si>
    <t>5.017</t>
  </si>
  <si>
    <t>5.018</t>
  </si>
  <si>
    <t>5.019</t>
  </si>
  <si>
    <t>5.020</t>
  </si>
  <si>
    <t>5.021</t>
  </si>
  <si>
    <t>5.022</t>
  </si>
  <si>
    <t>5.023</t>
  </si>
  <si>
    <t>5.024</t>
  </si>
  <si>
    <t>5.025</t>
  </si>
  <si>
    <t>5.026</t>
  </si>
  <si>
    <t>5.027</t>
  </si>
  <si>
    <t>5.028</t>
  </si>
  <si>
    <t>5.029</t>
  </si>
  <si>
    <t>5.030</t>
  </si>
  <si>
    <t>5.031</t>
  </si>
  <si>
    <t>5.032</t>
  </si>
  <si>
    <t>5.033</t>
  </si>
  <si>
    <t>5.034</t>
  </si>
  <si>
    <t>5.035</t>
  </si>
  <si>
    <t>5.036</t>
  </si>
  <si>
    <t>5.037</t>
  </si>
  <si>
    <t>5.038</t>
  </si>
  <si>
    <t>5.039</t>
  </si>
  <si>
    <t>5.040</t>
  </si>
  <si>
    <t>5.041</t>
  </si>
  <si>
    <t>5.042</t>
  </si>
  <si>
    <t>5.043</t>
  </si>
  <si>
    <t>5.044</t>
  </si>
  <si>
    <t>5.045</t>
  </si>
  <si>
    <t>5.046</t>
  </si>
  <si>
    <t>5.047</t>
  </si>
  <si>
    <t>5.048</t>
  </si>
  <si>
    <t>5.049</t>
  </si>
  <si>
    <t>5.050</t>
  </si>
  <si>
    <t>5.051</t>
  </si>
  <si>
    <t>5.052</t>
  </si>
  <si>
    <t>5.053</t>
  </si>
  <si>
    <t>5.054</t>
  </si>
  <si>
    <t>5.055</t>
  </si>
  <si>
    <t>5.056</t>
  </si>
  <si>
    <t>5.057</t>
  </si>
  <si>
    <t>5.058</t>
  </si>
  <si>
    <t>5.059</t>
  </si>
  <si>
    <t>5.060</t>
  </si>
  <si>
    <t>5.061</t>
  </si>
  <si>
    <t>5.062</t>
  </si>
  <si>
    <t>5.063</t>
  </si>
  <si>
    <t>5.064</t>
  </si>
  <si>
    <t>5.065</t>
  </si>
  <si>
    <t>5.066</t>
  </si>
  <si>
    <t>5.067</t>
  </si>
  <si>
    <t>5.068</t>
  </si>
  <si>
    <t>5.069</t>
  </si>
  <si>
    <t>5.070</t>
  </si>
  <si>
    <t>5.071</t>
  </si>
  <si>
    <t>5.072</t>
  </si>
  <si>
    <t>5.073</t>
  </si>
  <si>
    <t>5.074</t>
  </si>
  <si>
    <t>5.075</t>
  </si>
  <si>
    <t>5.076</t>
  </si>
  <si>
    <t>5.077</t>
  </si>
  <si>
    <t>5.078</t>
  </si>
  <si>
    <t>5.079</t>
  </si>
  <si>
    <t>5.080</t>
  </si>
  <si>
    <t>5.081</t>
  </si>
  <si>
    <t>5.082</t>
  </si>
  <si>
    <t>5.083</t>
  </si>
  <si>
    <t>5.084</t>
  </si>
  <si>
    <t>5.085</t>
  </si>
  <si>
    <t>5.086</t>
  </si>
  <si>
    <t>5.087</t>
  </si>
  <si>
    <t>5.088</t>
  </si>
  <si>
    <t>5.089</t>
  </si>
  <si>
    <t>5.090</t>
  </si>
  <si>
    <t>5.091</t>
  </si>
  <si>
    <t>5.092</t>
  </si>
  <si>
    <t>5.093</t>
  </si>
  <si>
    <t>5.094</t>
  </si>
  <si>
    <t>5.095</t>
  </si>
  <si>
    <t>5.096</t>
  </si>
  <si>
    <t>5.097</t>
  </si>
  <si>
    <t>5.098</t>
  </si>
  <si>
    <t>5.099</t>
  </si>
  <si>
    <t>5.100</t>
  </si>
  <si>
    <t>5.101</t>
  </si>
  <si>
    <t>5.102</t>
  </si>
  <si>
    <t>5.103</t>
  </si>
  <si>
    <t>5.104</t>
  </si>
  <si>
    <t>5.105</t>
  </si>
  <si>
    <t>5.106</t>
  </si>
  <si>
    <t>5.107</t>
  </si>
  <si>
    <t>5.108</t>
  </si>
  <si>
    <t>5.109</t>
  </si>
  <si>
    <t>5.110</t>
  </si>
  <si>
    <t>5.111</t>
  </si>
  <si>
    <t>LT-07/08/2017</t>
  </si>
  <si>
    <t>Elektroapgāde</t>
  </si>
  <si>
    <t>Elektrosadalnes montāža</t>
  </si>
  <si>
    <t>gab.</t>
  </si>
  <si>
    <t>Korpuss 800x1250 IP 44 ar stiprinājumiem montāža</t>
  </si>
  <si>
    <t>Sadalne 12 mod. Z/A montāža</t>
  </si>
  <si>
    <t>Blokslēdža DSB 400 montāža</t>
  </si>
  <si>
    <t>Blokslēdža DSB 250 montāža</t>
  </si>
  <si>
    <t>Slēdža 3p 32A montāža</t>
  </si>
  <si>
    <t>Kūstošā drošinātāja 400A montāža</t>
  </si>
  <si>
    <t>Kūstošā drošinātāja 250A montāža</t>
  </si>
  <si>
    <t>Automātslēdža 230V 1/C/10 montāža</t>
  </si>
  <si>
    <t>Automātslēdža 230V 1/B/16 montāža</t>
  </si>
  <si>
    <t>Automātslēdža 230V 1/C/16 montāža</t>
  </si>
  <si>
    <t>Automātslēdža 400V 3/C/16 montāža</t>
  </si>
  <si>
    <t>Automātslēdža 400V 3/C/20 montāža</t>
  </si>
  <si>
    <t>Kabeļa gala apdare GBOS 5 57/17 5x10-50mm</t>
  </si>
  <si>
    <t>Kabeļa gala apdare EPKT 0047 70-150</t>
  </si>
  <si>
    <t>Palīgmateriāli</t>
  </si>
  <si>
    <t>k-ts</t>
  </si>
  <si>
    <t>"N" un "PE" kopnes montāža</t>
  </si>
  <si>
    <t>Palīgmateriāli sadalņu montāžai</t>
  </si>
  <si>
    <t>Gaismekļi un to vadība</t>
  </si>
  <si>
    <t>Montāžas materiāli</t>
  </si>
  <si>
    <t>komp.</t>
  </si>
  <si>
    <t>Gaismekļa 2x36W G13 EVG pelēks IP65 TCW060 EB P vai ekvivalents montāža</t>
  </si>
  <si>
    <t>LED āra apgaismojuma ar kustības sensoru 30W vai ekvivalenta montāža</t>
  </si>
  <si>
    <t>Iebūvējama gaismekļa ECOLUX 4X18W vai ekvivalenta montāža</t>
  </si>
  <si>
    <t>Gaismekļa V/A IP 54 montāža</t>
  </si>
  <si>
    <t>Slēdža Z/A 1p  + mont.kārba montāža</t>
  </si>
  <si>
    <t>Slēdža V/A 1p IP 44 montāža</t>
  </si>
  <si>
    <t>Avārijas barošanas bloka 72W montāža</t>
  </si>
  <si>
    <t>Kontaktrozetes 240V Z/A, 2P+PE, IP44, 16A + mont. Kārba montāža</t>
  </si>
  <si>
    <t>Kontaktrozetes 380/240V V/A, 2P+PE, IP44, 16A montāža</t>
  </si>
  <si>
    <t>Kabeļu un vadu montāža</t>
  </si>
  <si>
    <t>Spēka rozetešu montāža</t>
  </si>
  <si>
    <t>Kabeļa NYM-J-1-3x1,5 montāža pie sienas un kabeļu trepēm</t>
  </si>
  <si>
    <t>Kabeļa AXMK 4x150 montāža pie sienas un kabeļu trepēm</t>
  </si>
  <si>
    <t>Kabeļa NYM-J-1-3x2,5 montāža pie sienas un kabeļu trepēm</t>
  </si>
  <si>
    <t>Kabeļa NYM-J-1-5x1,5 montāža pie sienas un kabeļu trepēm</t>
  </si>
  <si>
    <t>Kabeļa NYM-J-1-5x2,5 montāža pie sienas un kabeļu trepēm</t>
  </si>
  <si>
    <t>Kabeļa NYM-J-1-5x4 montāža pie sienas un kabeļu trepēm</t>
  </si>
  <si>
    <t>Kabeļa NYM-J-1-5x35 montāža pie sienas un kabeļu trepēm</t>
  </si>
  <si>
    <t>Zemējuma kontūrs</t>
  </si>
  <si>
    <t>Zemējuma elektroda d=16mm, h=1,5 m montāža</t>
  </si>
  <si>
    <t>Elektroda spicītes d=16 mm montāža</t>
  </si>
  <si>
    <t>Savienojuma elementa elektrods/apaļdzelzis montāža</t>
  </si>
  <si>
    <t>Cinkota apaļdzelža Fe/Zn d=10mm montāža</t>
  </si>
  <si>
    <t>Tranšejas rakšana un aizbēršana viena kabeļa, aizsargcaurules iebūvei</t>
  </si>
  <si>
    <t>Cinkota plakandzelž Fe/Zn 40x4mm montāža</t>
  </si>
  <si>
    <t>Lokanā zemējuma vada Cu 25mm montāža</t>
  </si>
  <si>
    <t>Mērījuma savienojuma izbūve</t>
  </si>
  <si>
    <t>Pretkorozijas lentas uzstādīšana</t>
  </si>
  <si>
    <t>Gaismas plauktu uzstādīšana</t>
  </si>
  <si>
    <t>Vadu savienotāji TORIX</t>
  </si>
  <si>
    <t>Skaviņas SC 8-12</t>
  </si>
  <si>
    <t>MEK 70 K PG vai ekvivalenta uzstādīšana</t>
  </si>
  <si>
    <t>Savienojuma MEK J-70 PG vai ekvivalenta uzstādīšana</t>
  </si>
  <si>
    <t>T-veida savienojuma MEK TR-70 vai ekvivalenta uzstādīšana</t>
  </si>
  <si>
    <t>Līkuma MEK KR-70 vai ekvivalenta uzstādīšana</t>
  </si>
  <si>
    <t>X-veida savienojuma MEK XR-70 vai ekvivalenta uzstādīšana</t>
  </si>
  <si>
    <t>Stiprinājuma MEK RK-70 PG vai ekvivalenta uzstādīšana</t>
  </si>
  <si>
    <t>Montāžas materiāli plauktu montāžai</t>
  </si>
  <si>
    <t>Nozarkārbas HP 70 uzstādīšana</t>
  </si>
  <si>
    <t>PVC caurules cietā D20 +stiprinājumi uzstādīšana</t>
  </si>
  <si>
    <t>PVC caurule cietās D25 + stiprinājumi uzstādīšana</t>
  </si>
  <si>
    <t>PVC caurules D75 + stiprinājumi uzstādīšana</t>
  </si>
  <si>
    <t>Palīgmateriāli gaismas plauktu un aizsargcauruļu uzstādīšanai</t>
  </si>
  <si>
    <t>Video vadības sadalne</t>
  </si>
  <si>
    <t>Kbelis RG59+2x0,5</t>
  </si>
  <si>
    <r>
      <t>Videonovērošanas kameras 5Mpx, Full HD. Nakts redzamība, iebūvēts IR apgaismojums līdz 30m āra lietošanai līdz -30</t>
    </r>
    <r>
      <rPr>
        <b/>
        <sz val="10"/>
        <rFont val="Calibri"/>
        <family val="2"/>
        <charset val="186"/>
      </rPr>
      <t>°</t>
    </r>
    <r>
      <rPr>
        <b/>
        <sz val="10"/>
        <rFont val="Arial"/>
        <family val="2"/>
        <charset val="186"/>
      </rPr>
      <t>C . Skata leņķis 63</t>
    </r>
    <r>
      <rPr>
        <b/>
        <sz val="10"/>
        <rFont val="Calibri"/>
        <family val="2"/>
        <charset val="186"/>
      </rPr>
      <t>°</t>
    </r>
    <r>
      <rPr>
        <b/>
        <sz val="10"/>
        <rFont val="Arial"/>
        <family val="2"/>
        <charset val="186"/>
      </rPr>
      <t>, kodēšana H.265+ vai ekvivalents</t>
    </r>
  </si>
  <si>
    <t>NVR ieraksta iekārta pieslēgums 8 kamerām, arhīva ilgums 1-2,5nedēļas pie ieraksta ātruma 12fps un pie ieraksta slodzes 50% vai ekvivalents</t>
  </si>
  <si>
    <t xml:space="preserve">6 portu komutators, kur 4 POE porti nodrošina barošanas apvienošanu ar datu pārraidi caur vienu kabeli. </t>
  </si>
  <si>
    <t>Cat5e UTP tīkla kabelis</t>
  </si>
  <si>
    <t>Specializēts HDD diskas ar 2TB ietilpību</t>
  </si>
  <si>
    <t>Profesionāla videonovērošanas programmatūra</t>
  </si>
  <si>
    <t>Novērošanas sistēmas 7608NI+K2+8cB 5Mpx vai ekvivalents izbūve atbalsta attālinātu piekļuvi caur internetu ar datoru un viedtālruni</t>
  </si>
  <si>
    <t>7.001</t>
  </si>
  <si>
    <t>7.002</t>
  </si>
  <si>
    <t>7.003</t>
  </si>
  <si>
    <t>7.004</t>
  </si>
  <si>
    <t>7.005</t>
  </si>
  <si>
    <t>7.006</t>
  </si>
  <si>
    <t>7.007</t>
  </si>
  <si>
    <t>7.008</t>
  </si>
  <si>
    <t>7.009</t>
  </si>
  <si>
    <t>7.010</t>
  </si>
  <si>
    <t>7.011</t>
  </si>
  <si>
    <t>7.012</t>
  </si>
  <si>
    <t>7.013</t>
  </si>
  <si>
    <t>7.014</t>
  </si>
  <si>
    <t>7.015</t>
  </si>
  <si>
    <t>7.016</t>
  </si>
  <si>
    <t>7.017</t>
  </si>
  <si>
    <t>7.018</t>
  </si>
  <si>
    <t>7.019</t>
  </si>
  <si>
    <t>7.020</t>
  </si>
  <si>
    <t>7.021</t>
  </si>
  <si>
    <t>7.022</t>
  </si>
  <si>
    <t>7.023</t>
  </si>
  <si>
    <t>7.024</t>
  </si>
  <si>
    <t>7.025</t>
  </si>
  <si>
    <t>7.026</t>
  </si>
  <si>
    <t>7.027</t>
  </si>
  <si>
    <t>7.028</t>
  </si>
  <si>
    <t>7.029</t>
  </si>
  <si>
    <t>7.030</t>
  </si>
  <si>
    <t>7.031</t>
  </si>
  <si>
    <t>7.032</t>
  </si>
  <si>
    <t>7.033</t>
  </si>
  <si>
    <t>7.034</t>
  </si>
  <si>
    <t>7.035</t>
  </si>
  <si>
    <t>7.036</t>
  </si>
  <si>
    <t>7.037</t>
  </si>
  <si>
    <t>7.038</t>
  </si>
  <si>
    <t>7.039</t>
  </si>
  <si>
    <t>7.040</t>
  </si>
  <si>
    <t>7.041</t>
  </si>
  <si>
    <t>7.042</t>
  </si>
  <si>
    <t>7.043</t>
  </si>
  <si>
    <t>7.044</t>
  </si>
  <si>
    <t>7.045</t>
  </si>
  <si>
    <t>7.046</t>
  </si>
  <si>
    <t>7.047</t>
  </si>
  <si>
    <t>7.048</t>
  </si>
  <si>
    <t>7.049</t>
  </si>
  <si>
    <t>7.050</t>
  </si>
  <si>
    <t>7.051</t>
  </si>
  <si>
    <t>7.052</t>
  </si>
  <si>
    <t>7.053</t>
  </si>
  <si>
    <t>7.054</t>
  </si>
  <si>
    <t>7.055</t>
  </si>
  <si>
    <t>7.056</t>
  </si>
  <si>
    <t>7.057</t>
  </si>
  <si>
    <t>7.058</t>
  </si>
  <si>
    <t>7.059</t>
  </si>
  <si>
    <t>7.060</t>
  </si>
  <si>
    <t>7.061</t>
  </si>
  <si>
    <t>7.062</t>
  </si>
  <si>
    <t>7.063</t>
  </si>
  <si>
    <t>7.064</t>
  </si>
  <si>
    <t>7.065</t>
  </si>
  <si>
    <t>2.080</t>
  </si>
  <si>
    <t>2.081</t>
  </si>
  <si>
    <t>2.082</t>
  </si>
  <si>
    <t>2.083</t>
  </si>
  <si>
    <t>2.084</t>
  </si>
  <si>
    <t>2.085</t>
  </si>
  <si>
    <t>2.086</t>
  </si>
  <si>
    <t>2.087</t>
  </si>
  <si>
    <t>2.088</t>
  </si>
  <si>
    <t>2.089</t>
  </si>
  <si>
    <t>2.090</t>
  </si>
  <si>
    <t>2.091</t>
  </si>
  <si>
    <t>2.092</t>
  </si>
  <si>
    <t>2.093</t>
  </si>
  <si>
    <t>2.094</t>
  </si>
  <si>
    <t>2.095</t>
  </si>
  <si>
    <t>2.096</t>
  </si>
  <si>
    <t>Māris Etkins</t>
  </si>
  <si>
    <t>10 un 20. grupa Kurināmā padeves sistēma</t>
  </si>
  <si>
    <t>3.003</t>
  </si>
  <si>
    <t>Demontēt esošo roku mazgātnes, kanalizācijas un ūdensvada pievienojumus</t>
  </si>
  <si>
    <t>Iekšējās ūdensapgādes izbūve</t>
  </si>
  <si>
    <t xml:space="preserve">Tranšejas rakšana (roku darbs) h=līdz 1.2m </t>
  </si>
  <si>
    <t>Smilts aizsargkārtas izveidošana tranšejā 35x35cm</t>
  </si>
  <si>
    <t>Grunts atpakaļ aizbēršana blietējot h=līdz 1,2m</t>
  </si>
  <si>
    <t>Ūdensapgādes cauruļvadu PPR  De50 uzstādīšana grīdā, tranšejā, pie sienām, ieskaitot veidgabalus tās siltinot</t>
  </si>
  <si>
    <t>Pretkondensāt izolācijas čaulā 9mm, caurulei De50  uzstādīšana, ieskaitot veidgabalus</t>
  </si>
  <si>
    <r>
      <t>Aizbīdni DN40 uzstādīšana cauruļvadu sistēmai Dn</t>
    </r>
    <r>
      <rPr>
        <b/>
        <sz val="10"/>
        <rFont val="Calibri"/>
        <family val="2"/>
        <charset val="186"/>
      </rPr>
      <t>≤</t>
    </r>
    <r>
      <rPr>
        <b/>
        <sz val="10"/>
        <rFont val="Arial"/>
        <family val="2"/>
        <charset val="186"/>
      </rPr>
      <t>50mm</t>
    </r>
  </si>
  <si>
    <t>Hermētiska šķērsojuma izveide sienā, pārsegumā ūdens cauruļvada  DN līdz 100mm  šķērsošanai</t>
  </si>
  <si>
    <t>Tranšejas rakšana (roku darbs) h=līdz 1m 1,2m platumā</t>
  </si>
  <si>
    <t>Smilts aizsargkārtas izveidošana tranšejā 40x40cm</t>
  </si>
  <si>
    <t>Ķeta kanalizācijas cauruļu D100 uzstādīšana grīdā, tranšejā, pie sienām, ieskaitot veidgabalus</t>
  </si>
  <si>
    <t>Tīrīšanas lūkas betona grīdas virsmām De110 izbūve</t>
  </si>
  <si>
    <t>Trapa De110 nomaiņa</t>
  </si>
  <si>
    <t>Trapa De110 ar vertikālo izlaidi uzstādīšana</t>
  </si>
  <si>
    <t>Grīdā iebūvējamais drenāžas kanāla b=150mm, h=150mm, L=5m,  ar  trapu uzstādīšana</t>
  </si>
  <si>
    <t>Metāla reste betona kanālu pārsegšanai, b platums=150mm</t>
  </si>
  <si>
    <t xml:space="preserve">Sistēmas pārbaude </t>
  </si>
  <si>
    <t>100m</t>
  </si>
  <si>
    <t>Pievienojums pie iekšējām kanalizācijas caurulēm</t>
  </si>
  <si>
    <t>Tranšeju h vid. 1,5m rakšana 1,5m platumā</t>
  </si>
  <si>
    <t xml:space="preserve">Esošo kabeļu un komunikāciju aizsardzība tos šķērsojot, vietu atšurfējot ar rokām, vid.1,5m garumā x 1,5m dziļumā x 1,5m platumā </t>
  </si>
  <si>
    <t>Siltumtrases šķērsojums</t>
  </si>
  <si>
    <t>1</t>
  </si>
  <si>
    <t>Cauruļvadu PP De160, SN8 guldīšana gatavā tranšejā</t>
  </si>
  <si>
    <t>Siltumizolācijas plākšņu no ekstrudēta putu polistrola, 1000x1200x50 , spiedes spriegums pie 10% deformācijas ≥200kPa , siltumvadītspējas koeficients  ≤0,034W/mK montāža gruntī virs cauruļvada</t>
  </si>
  <si>
    <t>Parvienojuma izbūve esošajā dz/b kanalizācijas akā, (t.sk. uzstādīt aizsargčaulu, pārbetonēt akas grīdu izveidojot teknes)</t>
  </si>
  <si>
    <t>Rūpnieciski ražota dzelzbetona grodu aka DN1000, h=2.0-3.0, vāks ar nestspēju  40t, iebūve asfalta segumā t.sk. uzstādīts aizsargčaulu DN200</t>
  </si>
  <si>
    <t>Esošo aku vāku, grodu pārseguma vāku demontāža un  atpakaļ uzstādišana , pēc  atbalsta gredzeniem uzstādišanai</t>
  </si>
  <si>
    <t>3.048</t>
  </si>
  <si>
    <t>Atbalsta gredzena, h=15cm uzstādišana</t>
  </si>
  <si>
    <t>3.049</t>
  </si>
  <si>
    <t>Atbalsta gredzena, h=1acm uzstādišana</t>
  </si>
  <si>
    <t>3.050</t>
  </si>
  <si>
    <t>CCTV inspekcija un pārbaude uz infiltrāciju</t>
  </si>
  <si>
    <t>3.051</t>
  </si>
  <si>
    <t>Ārējā ūdensapgāde</t>
  </si>
  <si>
    <t>3.052</t>
  </si>
  <si>
    <t>Auglīgā slāņa noņemšana, h=20cm</t>
  </si>
  <si>
    <t>3.053</t>
  </si>
  <si>
    <t>Ūdensvada trases un pievienojuma vietu nospraušana</t>
  </si>
  <si>
    <t>3.054</t>
  </si>
  <si>
    <t>Pievienojums pie projektējamiem iekšējiem ūdensvada tīkliem ar savienojošo uzmavu plastmasas caurulēm De50</t>
  </si>
  <si>
    <t>3.055</t>
  </si>
  <si>
    <t>Tranšeju h vid= 2,0m rakšana 1,2m platumā</t>
  </si>
  <si>
    <t xml:space="preserve">Esošo kabeļu un komunikāciju aizsardzība tos šķērsojot, vietu atšurfējot ar rokām, vid.1,5m garumā x 2m dziļumā x 1,5m platumā </t>
  </si>
  <si>
    <t>3.056</t>
  </si>
  <si>
    <t>3.057</t>
  </si>
  <si>
    <t>Tranšejas pamatnes (h=15cm smilts) sagatavošana blietējot</t>
  </si>
  <si>
    <t>3.058</t>
  </si>
  <si>
    <t>Cauruļvadu PE80 De50 SDR 17  guldīšana gatavā tranšejā</t>
  </si>
  <si>
    <t>3.059</t>
  </si>
  <si>
    <t>Signāllentas ar stiepli uzstādīšana</t>
  </si>
  <si>
    <t>3.060</t>
  </si>
  <si>
    <t>3.061</t>
  </si>
  <si>
    <t>Grunts un šķembu atpakaļ aizbēršana blietējot</t>
  </si>
  <si>
    <t>3.062</t>
  </si>
  <si>
    <t>Liekās grunts pārvietošana līdz 2km</t>
  </si>
  <si>
    <t>3.063</t>
  </si>
  <si>
    <t>Elektrometināma dubultuzmava De50 uzstādīšana tranšejā</t>
  </si>
  <si>
    <t>3.064</t>
  </si>
  <si>
    <r>
      <t>Elektrometināms līkums 90</t>
    </r>
    <r>
      <rPr>
        <b/>
        <vertAlign val="superscript"/>
        <sz val="10"/>
        <rFont val="Arial"/>
        <family val="2"/>
        <charset val="186"/>
      </rPr>
      <t>o</t>
    </r>
    <r>
      <rPr>
        <b/>
        <sz val="10"/>
        <rFont val="Arial"/>
        <family val="2"/>
        <charset val="186"/>
      </rPr>
      <t xml:space="preserve"> PE De50 uzstādīšana tranšejā</t>
    </r>
  </si>
  <si>
    <t>3.065</t>
  </si>
  <si>
    <t xml:space="preserve">Ūdensvada skalošana un dezinfekcija, ieskaitot dezinfekcijai nepieciešamos materiālus, kā arī visas citas nepieciešamās spiedienu pārbaudes, t.sk. izpildmērījumu un dkumentācijas sagatavošana </t>
  </si>
  <si>
    <t>Demontēt esošo jumta deflektoru</t>
  </si>
  <si>
    <t>Dabīga gaisa nosūces sistēma DN-1 (3.kpl.)</t>
  </si>
  <si>
    <r>
      <t xml:space="preserve">Rotējoša jumta deflektors </t>
    </r>
    <r>
      <rPr>
        <b/>
        <sz val="10"/>
        <rFont val="AIGDT"/>
        <charset val="2"/>
      </rPr>
      <t>n</t>
    </r>
    <r>
      <rPr>
        <b/>
        <sz val="10"/>
        <rFont val="Arial"/>
        <family val="2"/>
        <charset val="186"/>
      </rPr>
      <t>250 ar pamatne ar uzmavu uzstādīšanu</t>
    </r>
  </si>
  <si>
    <t>Šuvju aizdare ar apmetuma javu jumta šķērsojuma vietā</t>
  </si>
  <si>
    <t>Jumta hidroizolācijas slāņa atjaunošana 1,0x1,0m</t>
  </si>
  <si>
    <t>Dabīga gaisa pieplūdes sistēma DP - 1 (3.kpl.)</t>
  </si>
  <si>
    <t>Ārā pretlietus reste 700x400 uzstādīšana</t>
  </si>
  <si>
    <t xml:space="preserve"> Aizsargreste 700x400 uzstādīšana</t>
  </si>
  <si>
    <t>Caurumu kalšana sienu konstrukcijās 700x300</t>
  </si>
  <si>
    <t>Pārsedze</t>
  </si>
  <si>
    <t>Metāla pārsedžu l=1,2m uzstādīšana (3gb)</t>
  </si>
  <si>
    <t>kg</t>
  </si>
  <si>
    <r>
      <t xml:space="preserve">Aksiāla sadzīves ventilatora  </t>
    </r>
    <r>
      <rPr>
        <b/>
        <sz val="10"/>
        <rFont val="AIGDT"/>
        <charset val="2"/>
      </rPr>
      <t>n</t>
    </r>
    <r>
      <rPr>
        <b/>
        <sz val="10"/>
        <rFont val="Arial"/>
        <family val="2"/>
        <charset val="204"/>
      </rPr>
      <t xml:space="preserve">125  ar elektrodzinēju  29W,  1700 min-1, komplektā ar  autom. pretspiedienu vārstu  </t>
    </r>
    <r>
      <rPr>
        <b/>
        <sz val="10"/>
        <rFont val="AIGDT"/>
        <charset val="2"/>
      </rPr>
      <t>n</t>
    </r>
    <r>
      <rPr>
        <b/>
        <sz val="10"/>
        <rFont val="Arial"/>
        <family val="2"/>
        <charset val="204"/>
      </rPr>
      <t xml:space="preserve">125,  elektronisko taimeru un hidrostatu                  </t>
    </r>
  </si>
  <si>
    <r>
      <t xml:space="preserve">Gaisa </t>
    </r>
    <r>
      <rPr>
        <b/>
        <sz val="10"/>
        <rFont val="Calibri"/>
        <family val="2"/>
        <charset val="186"/>
      </rPr>
      <t>Ø</t>
    </r>
    <r>
      <rPr>
        <b/>
        <sz val="10"/>
        <rFont val="Arial"/>
        <family val="2"/>
        <charset val="186"/>
      </rPr>
      <t>125 vadu ar veidgabaliem uzstādīšana un nostiprināšana</t>
    </r>
  </si>
  <si>
    <t>Ārējās restes uzstādīšana (Gravitācijas reste Ø125)</t>
  </si>
  <si>
    <t>Pārplūdes reste durvīm  200x100 uzstādīšana</t>
  </si>
  <si>
    <t>Ventilācijass iekārtu pieslēgšana elektroinstalācijas tīklam</t>
  </si>
  <si>
    <t>Dvieļu žāvētāju  385W uzstādīšana komplektā ar stiprinājumiem, pieslēguma mezgliem un termoregulatoru</t>
  </si>
  <si>
    <t>Vara cauruļu 18x1.0  uzstādīšana, ieskaitot veidgabalus, stiprinājumus</t>
  </si>
  <si>
    <t>Sistēmas hidrauliskā pārbaude, ieregulēšana</t>
  </si>
  <si>
    <t>SAT</t>
  </si>
  <si>
    <t>Demontāžas un sagatavošanās darbi</t>
  </si>
  <si>
    <t>Sagatavošanas darbi</t>
  </si>
  <si>
    <t>Satiksmes organizācija būvdarbu laikā</t>
  </si>
  <si>
    <t>Siltumtrases un pievienojuma vietu nospraušana</t>
  </si>
  <si>
    <t xml:space="preserve"> Tranšeju rakšana izmantojot aizsardzības mehānismus pret tranšejas sagrūšanu</t>
  </si>
  <si>
    <t>Augu zemes noņemšana (h=15cm) un transportēšana uz pasūtītāja atbērtni</t>
  </si>
  <si>
    <t>100m2</t>
  </si>
  <si>
    <t>Esošo pievienojuma vietu  atšurfēšana(roku darbs), vid.1,5m garumā, līdz 2,5m dziļumā un 1,5m platumā</t>
  </si>
  <si>
    <t>Tranšeju h= 1,0-1,5m  rakšana 1,5m platumā</t>
  </si>
  <si>
    <t xml:space="preserve"> Zemes darbi</t>
  </si>
  <si>
    <t>Smilts pamatnes b=15 cm izveidošana , smilts bez akmeņu un mālu piejaukuma, blietējot ar motorblieti</t>
  </si>
  <si>
    <t>Kanalā ieguldīto cauruļvadu piebēršana ar sijātu smilti, frakcija-4mm, 15 cm virs caurulēm, blīvējot piebērumu starp caurulēm, starp caurulēm un kanalas malu</t>
  </si>
  <si>
    <t>Grunts pārvietošana (līdz 5km uz pasūtītāja atbērtni)</t>
  </si>
  <si>
    <t>4.031</t>
  </si>
  <si>
    <t>Elektrības kabeļi</t>
  </si>
  <si>
    <t>Izolēto siltumtrašu cauruļu montāžas darbi</t>
  </si>
  <si>
    <t>4.032</t>
  </si>
  <si>
    <t>Rūpnieciski izolētu bezkanāla siltumtrašu cauruļu, 2. sēr., montāža, novietojot uz koka balstiem virs tranšejas, pieslīpējot cauruļu galus, sametinot savienojuma šuves, ar autoceltni pa posmiem ieguldot tranšejā uz sagatavotas smilts pamatnes, Dn168.3/280</t>
  </si>
  <si>
    <t>4.033</t>
  </si>
  <si>
    <t xml:space="preserve">Rūpnieciski izolēta siltumtrašu cauruļu līkuma Dn168.3/280, 90°,  montāža, pieslīpējot savienojuma vietas, metinot savienojuma šuves </t>
  </si>
  <si>
    <t>4.034</t>
  </si>
  <si>
    <t>T.p. D168.3/280, L1=1.2, L2=1.7,  90°, ind.pasūtījuma</t>
  </si>
  <si>
    <t>4.035</t>
  </si>
  <si>
    <t>T.p. D168.3/280, L1=1.2, L2=1.2,  87°, ind.pasūtījuma</t>
  </si>
  <si>
    <t>4.036</t>
  </si>
  <si>
    <t>T.p. D168.3/280, L1=1.2, L2=1.7,  87°, ind.pasūtījuma</t>
  </si>
  <si>
    <t>4.037</t>
  </si>
  <si>
    <t>Rūpnieciski izolētu cauruļu D114.3/250  termonosēdošo izolācijas savienojumu montāža</t>
  </si>
  <si>
    <t>4.038</t>
  </si>
  <si>
    <t>Rūpnieciski izolēto cauruļu kompensācijas putu spilveni 1000x665x40cm montāža</t>
  </si>
  <si>
    <t>4.039</t>
  </si>
  <si>
    <t>Brīdinājuma lentas 0.05x500m iebūve tranšejā</t>
  </si>
  <si>
    <t>4.040</t>
  </si>
  <si>
    <t>Uzraudzības signalizācijas montāža, ieskaitot palīgmateriālus</t>
  </si>
  <si>
    <t xml:space="preserve">Pieslēgums pie  esošās  siltumtrases </t>
  </si>
  <si>
    <t>4.041</t>
  </si>
  <si>
    <r>
      <t>Elastīgā ievada</t>
    </r>
    <r>
      <rPr>
        <b/>
        <sz val="10"/>
        <rFont val="Arial"/>
        <family val="2"/>
        <charset val="204"/>
      </rPr>
      <t xml:space="preserve"> montāža</t>
    </r>
  </si>
  <si>
    <t>4.042</t>
  </si>
  <si>
    <t>Pieslēguma pie esošās  siltumtrases izbūve</t>
  </si>
  <si>
    <t>4.043</t>
  </si>
  <si>
    <t>Cauruļvadu hidrauliskā pārbaude</t>
  </si>
  <si>
    <t>AVK</t>
  </si>
  <si>
    <t>Fotoelektriskais devējs O1D100, IP67 4-20mA 0..2m</t>
  </si>
  <si>
    <t>gb..</t>
  </si>
  <si>
    <t>Motorreduktors irdinātājam SK1282ABG-80S/4, IP55</t>
  </si>
  <si>
    <t>Motorreduktors SK52F-100L, IP55</t>
  </si>
  <si>
    <t>Termo-ūdens vārsts ar sensoru AVTA15, 0-10bar  10-+80⁰C</t>
  </si>
  <si>
    <t>Elektromagnētiskais vārsts (normāli ciet), EV250B 12 BG, DN15 PN10</t>
  </si>
  <si>
    <t>Lodveida ventīlis (vītņu), 1/2'' ii PN16</t>
  </si>
  <si>
    <t>Filtrs, R74AY003, 1/2'' PN10</t>
  </si>
  <si>
    <t>Pelnu transportieris KPT 40</t>
  </si>
  <si>
    <t>Motorreduktors SK42125AZDB-90S4, IP67</t>
  </si>
  <si>
    <t xml:space="preserve">Primārā gaisa ventilators CMT/2-250/100, IP55 2800rpm </t>
  </si>
  <si>
    <t xml:space="preserve">Sekundārā gaisa ventilators CMT/2-180/75 IP55 2800rpm, </t>
  </si>
  <si>
    <t>Skābekļa zonde NGK OZA685-WW1</t>
  </si>
  <si>
    <t>Rotējošais aizvars ar motorreduktors SK1382NBA-71S</t>
  </si>
  <si>
    <t>Saspiesta gaisa sprausla</t>
  </si>
  <si>
    <t>Drošības vārsts Prescor S 1700-2, 2",21/2" 6.0 bar</t>
  </si>
  <si>
    <t>Spiediena devējs 17.600G, 0-10bar 4-20mA</t>
  </si>
  <si>
    <t>Krāns manometram ar atgaisotāju R250DS, 1/2" PN42</t>
  </si>
  <si>
    <t>Resīvers 180L</t>
  </si>
  <si>
    <t>Trīsceļa vārsta piedziņa 90, IP54</t>
  </si>
  <si>
    <t>Plūsmas kontroles slēdzis S6065A1003, IP65 120⁰C 11 bar</t>
  </si>
  <si>
    <t>Līmeņa slēdzis LBFS011110, IP67 0-+115⁰C 4-20mA 10bar</t>
  </si>
  <si>
    <t>Temperatūras devējs TTM150C-206A-CFLI6- H1140, PT100 150⁰C L=150mm 4-20mA</t>
  </si>
  <si>
    <t>Dūmu nosūce</t>
  </si>
  <si>
    <t>Frekvenču pārveidotājs ESV153N04TFD, 440V IP65</t>
  </si>
  <si>
    <t>30.grupa Saspiestā gaisa sistēma</t>
  </si>
  <si>
    <t>Spiediena redukcijas vārsts ar manometru, filtru un automātisko kondensāta novadītāju AW40-F04DE-B, 1/2''</t>
  </si>
  <si>
    <t>40. grupa Katla kontūra apsaite</t>
  </si>
  <si>
    <t>Recirkulācijas sūknis V=30m3/h, H=8.0m L-80/4/176, DN80 PN10</t>
  </si>
  <si>
    <t>Situma skaitītāja temperatūras devēji</t>
  </si>
  <si>
    <t>50.Grupa Siltumtīklu apsaite</t>
  </si>
  <si>
    <t>Palīgmateriālu izbūve</t>
  </si>
  <si>
    <t>Ugunsizturīga kabeļa NHXH-J FE180 / E90 3x1.5 uzstādīšana</t>
  </si>
  <si>
    <t>Ugunsizturīga kabeļa NHXH-J FE180 / E90 2x0.8 uzstādīšana</t>
  </si>
  <si>
    <t>Kabeļa NYM-J-1-5x10 montāža pie sienas un kabeļu trepēm</t>
  </si>
  <si>
    <t>6.001</t>
  </si>
  <si>
    <t>6.002</t>
  </si>
  <si>
    <t>6.003</t>
  </si>
  <si>
    <t>6.004</t>
  </si>
  <si>
    <t>6.005</t>
  </si>
  <si>
    <t>6.006</t>
  </si>
  <si>
    <t>6.007</t>
  </si>
  <si>
    <t>6.008</t>
  </si>
  <si>
    <t>6.009</t>
  </si>
  <si>
    <t>6.010</t>
  </si>
  <si>
    <t>6.011</t>
  </si>
  <si>
    <t>6.012</t>
  </si>
  <si>
    <t>6.013</t>
  </si>
  <si>
    <t>6.014</t>
  </si>
  <si>
    <t>6.015</t>
  </si>
  <si>
    <t>6.016</t>
  </si>
  <si>
    <t>6.017</t>
  </si>
  <si>
    <t>6.018</t>
  </si>
  <si>
    <t>6.019</t>
  </si>
  <si>
    <t>6.020</t>
  </si>
  <si>
    <t>6.021</t>
  </si>
  <si>
    <t>6.022</t>
  </si>
  <si>
    <t>6.023</t>
  </si>
  <si>
    <t>6.024</t>
  </si>
  <si>
    <t>6.025</t>
  </si>
  <si>
    <t>6.026</t>
  </si>
  <si>
    <t>6.027</t>
  </si>
  <si>
    <t>6.028</t>
  </si>
  <si>
    <t>6.029</t>
  </si>
  <si>
    <t>6.030</t>
  </si>
  <si>
    <t>6.031</t>
  </si>
  <si>
    <t>6.032</t>
  </si>
  <si>
    <t>6.033</t>
  </si>
  <si>
    <t>6.034</t>
  </si>
  <si>
    <t>6.035</t>
  </si>
  <si>
    <t>6.036</t>
  </si>
  <si>
    <t>6.037</t>
  </si>
  <si>
    <t>6.038</t>
  </si>
  <si>
    <t>6.039</t>
  </si>
  <si>
    <t>6.040</t>
  </si>
  <si>
    <t>6.041</t>
  </si>
  <si>
    <t>6.042</t>
  </si>
  <si>
    <t>6.043</t>
  </si>
  <si>
    <t>6.044</t>
  </si>
  <si>
    <t>6.045</t>
  </si>
  <si>
    <t>6.046</t>
  </si>
  <si>
    <t>6.047</t>
  </si>
  <si>
    <t>6.048</t>
  </si>
  <si>
    <t>6.049</t>
  </si>
  <si>
    <t>6.050</t>
  </si>
  <si>
    <t>6.051</t>
  </si>
  <si>
    <t>6.052</t>
  </si>
  <si>
    <t>6.053</t>
  </si>
  <si>
    <t>6.054</t>
  </si>
  <si>
    <t>6.055</t>
  </si>
  <si>
    <t>6.056</t>
  </si>
  <si>
    <t>6.057</t>
  </si>
  <si>
    <t>6.058</t>
  </si>
  <si>
    <t>6.059</t>
  </si>
  <si>
    <t>6.060</t>
  </si>
  <si>
    <t>6.061</t>
  </si>
  <si>
    <t>6.062</t>
  </si>
  <si>
    <t>6.063</t>
  </si>
  <si>
    <t>6.064</t>
  </si>
  <si>
    <t>6.065</t>
  </si>
  <si>
    <t>6.066</t>
  </si>
  <si>
    <t>6.067</t>
  </si>
  <si>
    <t>6.068</t>
  </si>
  <si>
    <t>6.069</t>
  </si>
  <si>
    <t>6.070</t>
  </si>
  <si>
    <t>6.071</t>
  </si>
  <si>
    <t>6.072</t>
  </si>
  <si>
    <t>6.073</t>
  </si>
  <si>
    <t>6.074</t>
  </si>
  <si>
    <t>6.075</t>
  </si>
  <si>
    <t>6.076</t>
  </si>
  <si>
    <t>Vadības, automātikas sistēmas</t>
  </si>
  <si>
    <t>LT-06/08/2017</t>
  </si>
  <si>
    <t>D.Lamberts</t>
  </si>
  <si>
    <t>10-0820</t>
  </si>
  <si>
    <t>3-00676</t>
  </si>
  <si>
    <t>Ūdenssildāmais katls ar papildiekārtu komplektu (sk. piegādātāja  specifikāciju); KAPAK950H (Komforts) vai ekvivalents</t>
  </si>
  <si>
    <t>Kurināmā padeves mehānisms KAPAK950</t>
  </si>
  <si>
    <t>Kustīgo ārdu kurtuve ar ūdenssildāmo katlu un multiciklonu KAPAK950</t>
  </si>
  <si>
    <t>Metāla nesošo konstrukciju montāža atbilstoši SM-7, SM-8 rasējumiem</t>
  </si>
  <si>
    <t>Metāla kāpnes</t>
  </si>
  <si>
    <t>5.112</t>
  </si>
  <si>
    <t>Pakāpienu SP600*240 montāža</t>
  </si>
  <si>
    <t>Režģa stiprinājuma elementu komplekta montāža</t>
  </si>
  <si>
    <t>Cinkota metināta režģa 34*38/30*3 uzstādīšana</t>
  </si>
  <si>
    <t>5.113</t>
  </si>
  <si>
    <t>5.114</t>
  </si>
  <si>
    <t>5.115</t>
  </si>
  <si>
    <t>5.116</t>
  </si>
  <si>
    <t>Enkurskrūve HILTI HUS3-H M14*150  montāža</t>
  </si>
  <si>
    <t>Siltummainis Q=1MW. 90/70°C-50/85°C DN100 PN10, M10-BFM (ALFA LAVAL) vai ekvivalents</t>
  </si>
  <si>
    <t>Kurināmā padeves mehānisms (sk. piegādātāja specifikāciju); KPM950 vai ekvivalents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</si>
</sst>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0.0"/>
    <numFmt numFmtId="166" formatCode="0.0%"/>
    <numFmt numFmtId="167" formatCode="yyyy\-mm\-dd;@"/>
    <numFmt numFmtId="168" formatCode="_(* #,##0.00_);_(* \(#,##0.00\);_(* &quot;-&quot;??_);_(@_)"/>
    <numFmt numFmtId="169" formatCode="0.000"/>
  </numFmts>
  <fonts count="52">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b/>
      <sz val="12"/>
      <name val="Arial"/>
      <family val="2"/>
      <charset val="186"/>
    </font>
    <font>
      <b/>
      <sz val="10"/>
      <name val="Arial"/>
      <family val="2"/>
      <charset val="186"/>
    </font>
    <font>
      <sz val="8"/>
      <name val="Arial"/>
      <family val="2"/>
      <charset val="186"/>
    </font>
    <font>
      <i/>
      <sz val="10"/>
      <name val="Arial"/>
      <family val="2"/>
      <charset val="186"/>
    </font>
    <font>
      <b/>
      <sz val="11"/>
      <name val="Arial"/>
      <family val="2"/>
      <charset val="186"/>
    </font>
    <font>
      <b/>
      <u/>
      <sz val="14"/>
      <name val="Times New Roman"/>
      <family val="1"/>
      <charset val="186"/>
    </font>
    <font>
      <sz val="8"/>
      <name val="Arial"/>
      <family val="2"/>
      <charset val="186"/>
    </font>
    <font>
      <sz val="10"/>
      <name val="Arial"/>
      <family val="2"/>
      <charset val="186"/>
    </font>
    <font>
      <sz val="9"/>
      <name val="Arial"/>
      <family val="2"/>
      <charset val="186"/>
    </font>
    <font>
      <b/>
      <sz val="10"/>
      <name val="Calibri"/>
      <family val="2"/>
      <charset val="186"/>
    </font>
    <font>
      <sz val="11"/>
      <color rgb="FF006100"/>
      <name val="Calibri"/>
      <family val="2"/>
      <charset val="186"/>
      <scheme val="minor"/>
    </font>
    <font>
      <sz val="11"/>
      <name val="Calibri"/>
      <family val="2"/>
      <charset val="186"/>
      <scheme val="minor"/>
    </font>
    <font>
      <sz val="10"/>
      <name val="Calibri"/>
      <family val="2"/>
      <charset val="186"/>
    </font>
    <font>
      <b/>
      <i/>
      <sz val="10"/>
      <name val="Arial"/>
      <family val="2"/>
      <charset val="186"/>
    </font>
    <font>
      <sz val="10"/>
      <name val="Helv"/>
    </font>
    <font>
      <sz val="11"/>
      <name val="Arial"/>
      <family val="2"/>
      <charset val="204"/>
    </font>
    <font>
      <b/>
      <sz val="10"/>
      <name val="Arial"/>
      <family val="2"/>
      <charset val="204"/>
    </font>
    <font>
      <b/>
      <i/>
      <sz val="12"/>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name val="Times New Roman"/>
      <family val="1"/>
      <charset val="186"/>
    </font>
    <font>
      <b/>
      <sz val="10"/>
      <name val="Arial"/>
      <family val="2"/>
    </font>
    <font>
      <i/>
      <sz val="10"/>
      <color indexed="57"/>
      <name val="Arial"/>
      <family val="2"/>
      <charset val="186"/>
    </font>
    <font>
      <b/>
      <sz val="10"/>
      <color indexed="8"/>
      <name val="Arial"/>
      <family val="2"/>
      <charset val="186"/>
    </font>
    <font>
      <b/>
      <vertAlign val="superscript"/>
      <sz val="10"/>
      <name val="Arial"/>
      <family val="2"/>
      <charset val="186"/>
    </font>
    <font>
      <sz val="10"/>
      <name val="Arial"/>
      <family val="2"/>
      <charset val="204"/>
    </font>
    <font>
      <b/>
      <sz val="10"/>
      <name val="AIGDT"/>
      <charset val="2"/>
    </font>
    <font>
      <b/>
      <sz val="14"/>
      <color indexed="10"/>
      <name val="Times New Roman"/>
      <family val="1"/>
      <charset val="204"/>
    </font>
    <font>
      <b/>
      <sz val="10"/>
      <name val="LT Arial"/>
      <charset val="186"/>
    </font>
    <font>
      <b/>
      <sz val="14"/>
      <name val="Arial"/>
      <family val="2"/>
      <charset val="186"/>
    </font>
    <font>
      <sz val="11"/>
      <name val="Calibri"/>
      <family val="2"/>
      <charset val="186"/>
    </font>
  </fonts>
  <fills count="32">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
      <patternFill patternType="solid">
        <fgColor indexed="5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double">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bottom style="double">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medium">
        <color indexed="64"/>
      </top>
      <bottom/>
      <diagonal/>
    </border>
  </borders>
  <cellStyleXfs count="71">
    <xf numFmtId="0" fontId="0" fillId="0" borderId="0"/>
    <xf numFmtId="164" fontId="13" fillId="0" borderId="0" applyFont="0" applyFill="0" applyBorder="0" applyAlignment="0" applyProtection="0"/>
    <xf numFmtId="0" fontId="16" fillId="3" borderId="0" applyNumberFormat="0" applyBorder="0" applyAlignment="0" applyProtection="0"/>
    <xf numFmtId="0" fontId="5" fillId="0" borderId="0"/>
    <xf numFmtId="0" fontId="4" fillId="0" borderId="0"/>
    <xf numFmtId="0" fontId="4" fillId="0" borderId="0"/>
    <xf numFmtId="0" fontId="4" fillId="0" borderId="0"/>
    <xf numFmtId="0" fontId="20" fillId="0" borderId="0"/>
    <xf numFmtId="0" fontId="3" fillId="0" borderId="0"/>
    <xf numFmtId="0" fontId="20" fillId="0" borderId="0"/>
    <xf numFmtId="0" fontId="2" fillId="0" borderId="0"/>
    <xf numFmtId="0" fontId="2" fillId="0" borderId="0"/>
    <xf numFmtId="0" fontId="2" fillId="0" borderId="0"/>
    <xf numFmtId="0" fontId="2"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22" borderId="0" applyNumberFormat="0" applyBorder="0" applyAlignment="0" applyProtection="0"/>
    <xf numFmtId="0" fontId="26" fillId="6" borderId="0" applyNumberFormat="0" applyBorder="0" applyAlignment="0" applyProtection="0"/>
    <xf numFmtId="0" fontId="27" fillId="23" borderId="43" applyNumberFormat="0" applyAlignment="0" applyProtection="0"/>
    <xf numFmtId="0" fontId="28" fillId="24" borderId="44" applyNumberFormat="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0" borderId="45" applyNumberFormat="0" applyFill="0" applyAlignment="0" applyProtection="0"/>
    <xf numFmtId="0" fontId="32" fillId="0" borderId="46" applyNumberFormat="0" applyFill="0" applyAlignment="0" applyProtection="0"/>
    <xf numFmtId="0" fontId="33" fillId="0" borderId="47" applyNumberFormat="0" applyFill="0" applyAlignment="0" applyProtection="0"/>
    <xf numFmtId="0" fontId="33" fillId="0" borderId="0" applyNumberFormat="0" applyFill="0" applyBorder="0" applyAlignment="0" applyProtection="0"/>
    <xf numFmtId="0" fontId="34" fillId="10" borderId="43" applyNumberFormat="0" applyAlignment="0" applyProtection="0"/>
    <xf numFmtId="0" fontId="35" fillId="0" borderId="48" applyNumberFormat="0" applyFill="0" applyAlignment="0" applyProtection="0"/>
    <xf numFmtId="0" fontId="36" fillId="25" borderId="0" applyNumberFormat="0" applyBorder="0" applyAlignment="0" applyProtection="0"/>
    <xf numFmtId="0" fontId="2" fillId="0" borderId="0"/>
    <xf numFmtId="0" fontId="24" fillId="0" borderId="0"/>
    <xf numFmtId="0" fontId="4" fillId="26" borderId="49" applyNumberFormat="0" applyFont="0" applyAlignment="0" applyProtection="0"/>
    <xf numFmtId="0" fontId="37" fillId="23" borderId="50" applyNumberFormat="0" applyAlignment="0" applyProtection="0"/>
    <xf numFmtId="0" fontId="38" fillId="0" borderId="0" applyNumberFormat="0" applyFill="0" applyBorder="0" applyAlignment="0" applyProtection="0"/>
    <xf numFmtId="0" fontId="39" fillId="0" borderId="51" applyNumberFormat="0" applyFill="0" applyAlignment="0" applyProtection="0"/>
    <xf numFmtId="0" fontId="4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4" fillId="0" borderId="0" applyFont="0" applyFill="0" applyBorder="0" applyAlignment="0" applyProtection="0"/>
    <xf numFmtId="0" fontId="1" fillId="0" borderId="0"/>
    <xf numFmtId="0" fontId="4" fillId="0" borderId="0"/>
    <xf numFmtId="0" fontId="4" fillId="0" borderId="0"/>
    <xf numFmtId="0" fontId="4" fillId="0" borderId="0"/>
  </cellStyleXfs>
  <cellXfs count="413">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4" fontId="7" fillId="0" borderId="0" xfId="0" applyNumberFormat="1" applyFont="1" applyFill="1" applyBorder="1" applyAlignment="1">
      <alignment vertical="center"/>
    </xf>
    <xf numFmtId="0" fontId="4" fillId="0" borderId="0" xfId="0" applyFont="1" applyFill="1" applyBorder="1" applyAlignment="1">
      <alignment vertical="center"/>
    </xf>
    <xf numFmtId="0" fontId="5" fillId="0" borderId="1" xfId="0" applyFont="1" applyBorder="1"/>
    <xf numFmtId="0" fontId="5" fillId="0" borderId="0" xfId="0" applyFont="1"/>
    <xf numFmtId="0" fontId="5" fillId="0" borderId="0" xfId="0" applyFont="1" applyBorder="1"/>
    <xf numFmtId="0" fontId="5" fillId="0" borderId="0" xfId="0" applyFont="1" applyAlignment="1">
      <alignment horizontal="center"/>
    </xf>
    <xf numFmtId="0" fontId="4" fillId="0" borderId="0" xfId="0" applyFont="1" applyFill="1" applyBorder="1" applyAlignment="1"/>
    <xf numFmtId="0" fontId="5" fillId="0" borderId="0" xfId="0" applyFont="1" applyAlignment="1">
      <alignment vertical="center"/>
    </xf>
    <xf numFmtId="0" fontId="6" fillId="0" borderId="0" xfId="0" applyFont="1" applyAlignment="1">
      <alignment vertical="center"/>
    </xf>
    <xf numFmtId="0" fontId="5" fillId="0" borderId="0" xfId="0" applyFont="1" applyFill="1" applyAlignment="1">
      <alignment horizontal="left" vertical="center"/>
    </xf>
    <xf numFmtId="4" fontId="5" fillId="0" borderId="2" xfId="0" applyNumberFormat="1" applyFont="1" applyBorder="1" applyAlignment="1">
      <alignment vertical="center"/>
    </xf>
    <xf numFmtId="4" fontId="5" fillId="0" borderId="3" xfId="0" applyNumberFormat="1" applyFont="1" applyBorder="1" applyAlignment="1">
      <alignmen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vertical="center"/>
    </xf>
    <xf numFmtId="4" fontId="5" fillId="0" borderId="1" xfId="0" applyNumberFormat="1" applyFont="1" applyBorder="1" applyAlignment="1">
      <alignment vertical="center" wrapText="1"/>
    </xf>
    <xf numFmtId="0" fontId="5" fillId="0" borderId="1" xfId="0" applyFont="1" applyBorder="1" applyAlignment="1">
      <alignment vertical="center" wrapText="1"/>
    </xf>
    <xf numFmtId="0" fontId="5" fillId="0" borderId="6" xfId="0" applyFont="1" applyBorder="1" applyAlignment="1">
      <alignment horizontal="center" vertical="center"/>
    </xf>
    <xf numFmtId="0" fontId="5" fillId="0" borderId="6" xfId="0" applyFont="1" applyBorder="1" applyAlignment="1">
      <alignment vertical="center"/>
    </xf>
    <xf numFmtId="0" fontId="5" fillId="0" borderId="6" xfId="0" applyFont="1" applyBorder="1" applyAlignment="1">
      <alignment vertical="center" wrapText="1"/>
    </xf>
    <xf numFmtId="2" fontId="5" fillId="0" borderId="6" xfId="0" applyNumberFormat="1" applyFont="1" applyBorder="1" applyAlignment="1">
      <alignment vertical="center"/>
    </xf>
    <xf numFmtId="2" fontId="5" fillId="0" borderId="0" xfId="0" applyNumberFormat="1" applyFont="1" applyAlignment="1">
      <alignment vertical="center"/>
    </xf>
    <xf numFmtId="0" fontId="5" fillId="0" borderId="4" xfId="0" applyFont="1" applyBorder="1" applyAlignment="1">
      <alignment vertical="center"/>
    </xf>
    <xf numFmtId="0" fontId="7" fillId="0" borderId="5" xfId="0" applyFont="1" applyBorder="1" applyAlignment="1">
      <alignment horizontal="right" vertical="center"/>
    </xf>
    <xf numFmtId="2" fontId="7" fillId="0" borderId="4" xfId="0" applyNumberFormat="1" applyFont="1" applyBorder="1" applyAlignment="1">
      <alignment vertical="center"/>
    </xf>
    <xf numFmtId="166" fontId="7" fillId="0" borderId="1" xfId="0" applyNumberFormat="1" applyFont="1" applyBorder="1" applyAlignment="1">
      <alignment horizontal="left" vertical="center"/>
    </xf>
    <xf numFmtId="2" fontId="7" fillId="0" borderId="1" xfId="0" applyNumberFormat="1" applyFont="1" applyBorder="1" applyAlignment="1">
      <alignment vertical="center"/>
    </xf>
    <xf numFmtId="0" fontId="5" fillId="0" borderId="0" xfId="0" applyFont="1" applyBorder="1" applyAlignment="1">
      <alignment vertical="center"/>
    </xf>
    <xf numFmtId="0" fontId="6" fillId="0" borderId="0" xfId="0" applyFont="1" applyBorder="1" applyAlignment="1">
      <alignment horizontal="right" vertical="center"/>
    </xf>
    <xf numFmtId="4" fontId="7" fillId="0" borderId="7" xfId="0" applyNumberFormat="1" applyFont="1" applyBorder="1" applyAlignment="1">
      <alignment vertical="center"/>
    </xf>
    <xf numFmtId="167" fontId="5" fillId="0" borderId="0" xfId="0" applyNumberFormat="1" applyFont="1" applyAlignment="1">
      <alignment vertical="center"/>
    </xf>
    <xf numFmtId="0" fontId="5" fillId="0" borderId="0" xfId="0" applyFont="1" applyAlignment="1"/>
    <xf numFmtId="0" fontId="5" fillId="0" borderId="0" xfId="0" applyFont="1" applyAlignment="1">
      <alignment vertical="center" wrapText="1"/>
    </xf>
    <xf numFmtId="0" fontId="5" fillId="0" borderId="0" xfId="0" applyFont="1" applyBorder="1" applyAlignment="1">
      <alignment horizontal="center" vertical="center"/>
    </xf>
    <xf numFmtId="0" fontId="11" fillId="0" borderId="0" xfId="0" applyFont="1" applyAlignment="1">
      <alignment horizontal="center" vertical="center"/>
    </xf>
    <xf numFmtId="0" fontId="5" fillId="0" borderId="0" xfId="0" applyFont="1" applyAlignment="1">
      <alignment horizontal="left"/>
    </xf>
    <xf numFmtId="0" fontId="0" fillId="0" borderId="0" xfId="0" applyAlignment="1"/>
    <xf numFmtId="0" fontId="5" fillId="0" borderId="8" xfId="0" applyFont="1" applyBorder="1"/>
    <xf numFmtId="0" fontId="5" fillId="0" borderId="0" xfId="0" applyFont="1" applyBorder="1" applyAlignment="1">
      <alignment horizontal="center"/>
    </xf>
    <xf numFmtId="0" fontId="5" fillId="0" borderId="0" xfId="0" applyFont="1" applyBorder="1" applyAlignment="1">
      <alignment horizontal="left"/>
    </xf>
    <xf numFmtId="0" fontId="5" fillId="0" borderId="9" xfId="0" applyFont="1" applyBorder="1" applyAlignment="1">
      <alignment horizontal="center" vertical="center"/>
    </xf>
    <xf numFmtId="0" fontId="5" fillId="0" borderId="10" xfId="0" applyFont="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13" xfId="0" applyFont="1" applyBorder="1"/>
    <xf numFmtId="4" fontId="0" fillId="0" borderId="0" xfId="0" applyNumberFormat="1"/>
    <xf numFmtId="0" fontId="7" fillId="0" borderId="0" xfId="0" applyFont="1" applyFill="1" applyBorder="1" applyAlignment="1">
      <alignment horizontal="right" vertical="center"/>
    </xf>
    <xf numFmtId="164" fontId="7" fillId="0" borderId="1" xfId="0" applyNumberFormat="1" applyFont="1" applyBorder="1" applyAlignment="1">
      <alignment vertical="center"/>
    </xf>
    <xf numFmtId="0" fontId="4" fillId="0" borderId="15" xfId="0" applyFont="1" applyFill="1" applyBorder="1" applyAlignment="1">
      <alignment horizontal="center" vertical="center" textRotation="90" wrapText="1"/>
    </xf>
    <xf numFmtId="0" fontId="4" fillId="0" borderId="0" xfId="0" applyFont="1"/>
    <xf numFmtId="0" fontId="5" fillId="0" borderId="1" xfId="0" applyFont="1" applyBorder="1" applyAlignment="1">
      <alignment horizontal="left" vertical="center" wrapText="1"/>
    </xf>
    <xf numFmtId="164" fontId="7" fillId="0" borderId="16" xfId="0" applyNumberFormat="1" applyFont="1" applyFill="1" applyBorder="1" applyAlignment="1">
      <alignment horizontal="center" vertical="center"/>
    </xf>
    <xf numFmtId="166" fontId="4" fillId="0" borderId="1" xfId="0" applyNumberFormat="1" applyFont="1" applyBorder="1" applyAlignment="1">
      <alignment horizontal="left" vertical="center"/>
    </xf>
    <xf numFmtId="0" fontId="4" fillId="0" borderId="0" xfId="0" applyFont="1" applyAlignment="1"/>
    <xf numFmtId="0" fontId="4" fillId="0" borderId="0" xfId="0" applyFont="1" applyAlignment="1">
      <alignment vertical="center"/>
    </xf>
    <xf numFmtId="0" fontId="10" fillId="0" borderId="17" xfId="0" applyFont="1" applyFill="1" applyBorder="1" applyAlignment="1">
      <alignment wrapText="1"/>
    </xf>
    <xf numFmtId="0" fontId="4" fillId="0" borderId="0" xfId="0" applyFont="1" applyFill="1" applyBorder="1" applyAlignment="1">
      <alignment vertical="center" wrapText="1"/>
    </xf>
    <xf numFmtId="164" fontId="7" fillId="0" borderId="4"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0" fontId="8" fillId="0" borderId="0" xfId="0" applyFont="1" applyFill="1" applyBorder="1" applyAlignment="1">
      <alignment vertical="center"/>
    </xf>
    <xf numFmtId="2" fontId="7" fillId="0" borderId="4" xfId="0" applyNumberFormat="1" applyFont="1" applyFill="1" applyBorder="1" applyAlignment="1">
      <alignment horizontal="center" vertical="center"/>
    </xf>
    <xf numFmtId="2" fontId="7" fillId="0" borderId="4" xfId="0" applyNumberFormat="1" applyFont="1" applyFill="1" applyBorder="1" applyAlignment="1">
      <alignment horizontal="left" wrapText="1"/>
    </xf>
    <xf numFmtId="2" fontId="9" fillId="0" borderId="6" xfId="0" applyNumberFormat="1" applyFont="1" applyFill="1" applyBorder="1" applyAlignment="1">
      <alignment horizontal="right" wrapText="1"/>
    </xf>
    <xf numFmtId="2" fontId="9" fillId="0" borderId="6" xfId="0" applyNumberFormat="1" applyFont="1" applyFill="1" applyBorder="1" applyAlignment="1">
      <alignment horizontal="center" vertical="center"/>
    </xf>
    <xf numFmtId="164" fontId="9" fillId="0" borderId="6" xfId="0" applyNumberFormat="1" applyFont="1" applyFill="1" applyBorder="1" applyAlignment="1">
      <alignment horizontal="center" vertical="center"/>
    </xf>
    <xf numFmtId="2" fontId="7" fillId="0" borderId="20" xfId="0" applyNumberFormat="1" applyFont="1" applyBorder="1" applyAlignment="1">
      <alignment vertical="center"/>
    </xf>
    <xf numFmtId="0" fontId="4" fillId="0" borderId="0" xfId="0" applyFont="1" applyFill="1" applyBorder="1" applyAlignment="1">
      <alignment wrapText="1"/>
    </xf>
    <xf numFmtId="0" fontId="4" fillId="0" borderId="0" xfId="0" applyFont="1" applyFill="1" applyAlignment="1"/>
    <xf numFmtId="14" fontId="4" fillId="0" borderId="0" xfId="0" applyNumberFormat="1" applyFont="1" applyFill="1" applyAlignment="1"/>
    <xf numFmtId="49" fontId="4" fillId="0" borderId="0" xfId="0" applyNumberFormat="1" applyFont="1" applyFill="1" applyBorder="1" applyAlignment="1">
      <alignment vertical="center"/>
    </xf>
    <xf numFmtId="2" fontId="4" fillId="0" borderId="15" xfId="0" applyNumberFormat="1" applyFont="1" applyFill="1" applyBorder="1" applyAlignment="1">
      <alignment horizontal="center" vertical="center" textRotation="90" wrapText="1"/>
    </xf>
    <xf numFmtId="0" fontId="4" fillId="0" borderId="21" xfId="0" applyFont="1" applyFill="1" applyBorder="1" applyAlignment="1">
      <alignment horizontal="center" vertical="center" textRotation="90" wrapText="1"/>
    </xf>
    <xf numFmtId="0" fontId="4" fillId="0" borderId="9"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Border="1"/>
    <xf numFmtId="0" fontId="4" fillId="0" borderId="0" xfId="0" applyFont="1" applyFill="1"/>
    <xf numFmtId="0" fontId="0" fillId="0" borderId="0" xfId="0" applyFill="1" applyBorder="1"/>
    <xf numFmtId="164" fontId="7" fillId="0" borderId="1" xfId="0" applyNumberFormat="1" applyFont="1" applyBorder="1" applyAlignment="1">
      <alignment horizontal="center" vertical="center"/>
    </xf>
    <xf numFmtId="0" fontId="0" fillId="0" borderId="0" xfId="0" applyFill="1"/>
    <xf numFmtId="0" fontId="4" fillId="0" borderId="26" xfId="0" applyFont="1" applyFill="1" applyBorder="1" applyAlignment="1">
      <alignment horizontal="center" vertical="center"/>
    </xf>
    <xf numFmtId="9" fontId="0" fillId="0" borderId="0" xfId="0" applyNumberFormat="1" applyFill="1"/>
    <xf numFmtId="164" fontId="7" fillId="0" borderId="1" xfId="4" applyNumberFormat="1" applyFont="1" applyFill="1" applyBorder="1" applyAlignment="1">
      <alignment horizontal="center" vertical="center"/>
    </xf>
    <xf numFmtId="164" fontId="7" fillId="0" borderId="1" xfId="0" applyNumberFormat="1" applyFont="1" applyBorder="1"/>
    <xf numFmtId="49" fontId="4" fillId="0" borderId="0" xfId="0" applyNumberFormat="1" applyFont="1" applyFill="1" applyAlignment="1">
      <alignment vertical="center"/>
    </xf>
    <xf numFmtId="0" fontId="7" fillId="0" borderId="0" xfId="0" applyFont="1" applyFill="1" applyBorder="1" applyAlignment="1">
      <alignment horizontal="left" vertical="center"/>
    </xf>
    <xf numFmtId="168" fontId="9" fillId="0" borderId="6" xfId="1" applyNumberFormat="1" applyFont="1" applyFill="1" applyBorder="1" applyAlignment="1">
      <alignment horizontal="center" vertical="center"/>
    </xf>
    <xf numFmtId="168" fontId="9" fillId="0" borderId="6" xfId="1" applyNumberFormat="1" applyFont="1" applyFill="1" applyBorder="1" applyAlignment="1">
      <alignment horizontal="center" vertical="center" wrapText="1"/>
    </xf>
    <xf numFmtId="2" fontId="7" fillId="0" borderId="0" xfId="0" applyNumberFormat="1" applyFont="1" applyBorder="1"/>
    <xf numFmtId="2" fontId="7" fillId="0" borderId="4" xfId="5" applyNumberFormat="1" applyFont="1" applyBorder="1" applyAlignment="1">
      <alignment horizontal="center"/>
    </xf>
    <xf numFmtId="2" fontId="7" fillId="0" borderId="4" xfId="5" applyNumberFormat="1" applyFont="1" applyFill="1" applyBorder="1" applyAlignment="1">
      <alignment horizontal="center"/>
    </xf>
    <xf numFmtId="2" fontId="7" fillId="0" borderId="4" xfId="0" applyNumberFormat="1" applyFont="1" applyFill="1" applyBorder="1"/>
    <xf numFmtId="0" fontId="7" fillId="0" borderId="4" xfId="0" applyFont="1" applyFill="1" applyBorder="1"/>
    <xf numFmtId="164" fontId="7" fillId="0" borderId="4" xfId="0" applyNumberFormat="1" applyFont="1" applyFill="1" applyBorder="1"/>
    <xf numFmtId="0" fontId="0" fillId="0" borderId="27" xfId="0" applyFill="1" applyBorder="1"/>
    <xf numFmtId="0" fontId="10" fillId="0" borderId="0" xfId="0" applyFont="1" applyFill="1" applyBorder="1" applyAlignment="1">
      <alignment wrapText="1"/>
    </xf>
    <xf numFmtId="2" fontId="7" fillId="0" borderId="28" xfId="0" applyNumberFormat="1" applyFont="1" applyBorder="1"/>
    <xf numFmtId="0" fontId="4" fillId="0" borderId="1" xfId="0" applyNumberFormat="1" applyFont="1" applyBorder="1" applyAlignment="1">
      <alignment horizontal="left" vertical="center"/>
    </xf>
    <xf numFmtId="9" fontId="0" fillId="0" borderId="27" xfId="0" applyNumberFormat="1" applyFill="1" applyBorder="1"/>
    <xf numFmtId="164" fontId="9" fillId="0" borderId="6" xfId="1" applyNumberFormat="1" applyFont="1" applyFill="1" applyBorder="1" applyAlignment="1">
      <alignment horizontal="center" vertical="center" wrapText="1"/>
    </xf>
    <xf numFmtId="2" fontId="17" fillId="0" borderId="6" xfId="2"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0" fontId="5" fillId="0" borderId="14" xfId="0" applyFont="1" applyBorder="1" applyAlignment="1">
      <alignment horizontal="center" vertical="center"/>
    </xf>
    <xf numFmtId="164" fontId="7" fillId="0" borderId="0" xfId="0" applyNumberFormat="1" applyFont="1" applyBorder="1" applyAlignment="1">
      <alignment vertical="center"/>
    </xf>
    <xf numFmtId="0" fontId="5" fillId="0" borderId="14" xfId="0" applyFont="1" applyBorder="1" applyAlignment="1">
      <alignment vertical="center"/>
    </xf>
    <xf numFmtId="0" fontId="5" fillId="0" borderId="14" xfId="0" applyFont="1" applyBorder="1" applyAlignment="1">
      <alignment vertical="center" wrapText="1"/>
    </xf>
    <xf numFmtId="4" fontId="5" fillId="0" borderId="14" xfId="0" applyNumberFormat="1" applyFont="1" applyBorder="1" applyAlignment="1">
      <alignment vertical="center" wrapText="1"/>
    </xf>
    <xf numFmtId="164" fontId="7" fillId="0" borderId="0" xfId="0" applyNumberFormat="1" applyFont="1" applyFill="1" applyBorder="1" applyAlignment="1">
      <alignment vertical="center"/>
    </xf>
    <xf numFmtId="164" fontId="7" fillId="0" borderId="0" xfId="0" applyNumberFormat="1" applyFont="1" applyBorder="1"/>
    <xf numFmtId="0" fontId="8" fillId="0" borderId="0" xfId="0" applyFont="1" applyFill="1" applyAlignment="1">
      <alignment vertical="center"/>
    </xf>
    <xf numFmtId="0" fontId="10" fillId="0" borderId="0" xfId="0" applyFont="1" applyFill="1" applyBorder="1" applyAlignment="1">
      <alignment horizontal="left"/>
    </xf>
    <xf numFmtId="0" fontId="0" fillId="0" borderId="0" xfId="0"/>
    <xf numFmtId="0" fontId="4"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xf numFmtId="0" fontId="0" fillId="0" borderId="0" xfId="0" applyFill="1" applyBorder="1"/>
    <xf numFmtId="0" fontId="4" fillId="0" borderId="0" xfId="0" applyFont="1" applyFill="1" applyBorder="1"/>
    <xf numFmtId="0" fontId="4" fillId="0" borderId="0" xfId="0" applyFont="1" applyFill="1" applyAlignment="1">
      <alignment horizontal="right" vertical="center" wrapText="1"/>
    </xf>
    <xf numFmtId="0" fontId="10" fillId="0" borderId="17" xfId="0" applyFont="1" applyFill="1" applyBorder="1" applyAlignment="1">
      <alignment horizontal="left"/>
    </xf>
    <xf numFmtId="0" fontId="0" fillId="0" borderId="0" xfId="0"/>
    <xf numFmtId="2" fontId="7" fillId="0" borderId="1" xfId="0" applyNumberFormat="1" applyFont="1" applyFill="1" applyBorder="1" applyAlignment="1">
      <alignment horizontal="center" vertical="center" wrapText="1"/>
    </xf>
    <xf numFmtId="0" fontId="7" fillId="0" borderId="1" xfId="0" applyFont="1" applyFill="1" applyBorder="1" applyAlignment="1">
      <alignment horizontal="left"/>
    </xf>
    <xf numFmtId="0" fontId="21" fillId="0" borderId="4" xfId="0" applyFont="1" applyFill="1" applyBorder="1" applyAlignment="1">
      <alignment horizontal="left" vertical="center" wrapText="1"/>
    </xf>
    <xf numFmtId="0" fontId="21" fillId="0" borderId="4" xfId="0" applyFont="1" applyFill="1" applyBorder="1" applyAlignment="1">
      <alignment horizontal="center" vertical="center" wrapText="1"/>
    </xf>
    <xf numFmtId="0" fontId="7" fillId="0" borderId="1" xfId="6" applyFont="1" applyFill="1" applyBorder="1" applyAlignment="1">
      <alignment horizontal="left" vertical="center" wrapText="1"/>
    </xf>
    <xf numFmtId="49" fontId="21" fillId="0" borderId="1" xfId="4" applyNumberFormat="1" applyFont="1" applyFill="1" applyBorder="1" applyAlignment="1">
      <alignment horizontal="center" vertical="center"/>
    </xf>
    <xf numFmtId="49" fontId="21" fillId="0" borderId="1" xfId="6" applyNumberFormat="1" applyFont="1" applyFill="1" applyBorder="1" applyAlignment="1">
      <alignment horizontal="center"/>
    </xf>
    <xf numFmtId="0" fontId="7" fillId="0" borderId="1" xfId="4" applyFont="1" applyFill="1" applyBorder="1" applyAlignment="1">
      <alignment horizontal="center" wrapText="1"/>
    </xf>
    <xf numFmtId="0" fontId="7" fillId="0" borderId="1" xfId="4" applyFont="1" applyFill="1" applyBorder="1" applyAlignment="1">
      <alignment horizontal="center" vertical="center"/>
    </xf>
    <xf numFmtId="0" fontId="7" fillId="0" borderId="1" xfId="4" applyFont="1" applyFill="1" applyBorder="1" applyAlignment="1">
      <alignment horizontal="left" wrapText="1"/>
    </xf>
    <xf numFmtId="2" fontId="7" fillId="0" borderId="1" xfId="4" applyNumberFormat="1" applyFont="1" applyFill="1" applyBorder="1" applyAlignment="1">
      <alignment horizontal="center"/>
    </xf>
    <xf numFmtId="2" fontId="7" fillId="0" borderId="7" xfId="4" applyNumberFormat="1" applyFont="1" applyFill="1" applyBorder="1" applyAlignment="1">
      <alignment horizontal="left" wrapText="1"/>
    </xf>
    <xf numFmtId="0" fontId="4" fillId="0" borderId="1" xfId="4" applyFont="1" applyFill="1" applyBorder="1" applyAlignment="1">
      <alignment horizontal="center" wrapText="1"/>
    </xf>
    <xf numFmtId="2" fontId="7" fillId="0" borderId="1" xfId="4" applyNumberFormat="1" applyFont="1" applyFill="1" applyBorder="1" applyAlignment="1">
      <alignment horizontal="center" vertical="center"/>
    </xf>
    <xf numFmtId="0" fontId="7" fillId="0" borderId="1" xfId="4" applyFont="1" applyFill="1" applyBorder="1" applyAlignment="1">
      <alignment horizontal="center"/>
    </xf>
    <xf numFmtId="2" fontId="7" fillId="0" borderId="1" xfId="4" applyNumberFormat="1" applyFont="1" applyFill="1" applyBorder="1" applyAlignment="1">
      <alignment horizontal="center" wrapText="1"/>
    </xf>
    <xf numFmtId="0" fontId="7" fillId="0" borderId="0" xfId="0" applyFont="1" applyFill="1" applyBorder="1" applyAlignment="1">
      <alignment vertical="center"/>
    </xf>
    <xf numFmtId="0" fontId="7" fillId="0" borderId="1" xfId="0" applyFont="1" applyFill="1" applyBorder="1" applyAlignment="1">
      <alignment horizontal="left" wrapText="1"/>
    </xf>
    <xf numFmtId="164" fontId="7" fillId="0" borderId="1" xfId="0" applyNumberFormat="1" applyFont="1" applyFill="1" applyBorder="1" applyAlignment="1">
      <alignment horizontal="center" vertical="center"/>
    </xf>
    <xf numFmtId="164" fontId="7" fillId="0" borderId="1" xfId="0" applyNumberFormat="1" applyFont="1" applyFill="1" applyBorder="1" applyAlignment="1">
      <alignment vertical="center"/>
    </xf>
    <xf numFmtId="2" fontId="7" fillId="0" borderId="4" xfId="0" applyNumberFormat="1" applyFont="1" applyFill="1" applyBorder="1" applyAlignment="1">
      <alignment horizontal="center" vertical="center"/>
    </xf>
    <xf numFmtId="164" fontId="7" fillId="0" borderId="1" xfId="0" applyNumberFormat="1" applyFont="1" applyFill="1" applyBorder="1"/>
    <xf numFmtId="164" fontId="7" fillId="0" borderId="4"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0" fontId="22" fillId="0" borderId="1" xfId="4" applyFont="1" applyFill="1" applyBorder="1" applyAlignment="1">
      <alignment horizontal="left" wrapText="1"/>
    </xf>
    <xf numFmtId="0" fontId="22" fillId="0" borderId="1" xfId="4" applyFont="1" applyFill="1" applyBorder="1" applyAlignment="1">
      <alignment horizontal="center" wrapText="1"/>
    </xf>
    <xf numFmtId="2" fontId="22" fillId="0" borderId="1" xfId="4" applyNumberFormat="1" applyFont="1" applyFill="1" applyBorder="1" applyAlignment="1">
      <alignment horizontal="center"/>
    </xf>
    <xf numFmtId="2" fontId="22" fillId="0" borderId="1" xfId="4" applyNumberFormat="1" applyFont="1" applyFill="1" applyBorder="1" applyAlignment="1">
      <alignment horizontal="center" vertical="center"/>
    </xf>
    <xf numFmtId="0" fontId="22" fillId="0" borderId="1" xfId="4" applyFont="1" applyFill="1" applyBorder="1" applyAlignment="1">
      <alignment horizontal="center" vertical="center" wrapText="1"/>
    </xf>
    <xf numFmtId="14" fontId="5" fillId="0" borderId="0" xfId="0" applyNumberFormat="1" applyFont="1" applyAlignment="1">
      <alignment vertical="center"/>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49" fontId="0" fillId="0" borderId="0" xfId="0" applyNumberFormat="1"/>
    <xf numFmtId="49" fontId="0" fillId="0" borderId="0" xfId="0" applyNumberFormat="1" applyFill="1" applyBorder="1"/>
    <xf numFmtId="0" fontId="14" fillId="0" borderId="0" xfId="0" applyFont="1" applyFill="1" applyAlignment="1">
      <alignment vertical="center"/>
    </xf>
    <xf numFmtId="164" fontId="7" fillId="0" borderId="0" xfId="0" applyNumberFormat="1" applyFont="1" applyFill="1" applyBorder="1" applyAlignment="1">
      <alignment horizontal="right" vertical="center"/>
    </xf>
    <xf numFmtId="0" fontId="14" fillId="0" borderId="0" xfId="0" applyNumberFormat="1" applyFont="1" applyFill="1" applyAlignment="1">
      <alignment vertical="center"/>
    </xf>
    <xf numFmtId="0" fontId="4" fillId="0" borderId="0" xfId="0" applyNumberFormat="1" applyFont="1"/>
    <xf numFmtId="0" fontId="7" fillId="0" borderId="0" xfId="0" applyFont="1" applyAlignment="1">
      <alignment vertical="center"/>
    </xf>
    <xf numFmtId="49" fontId="4" fillId="0" borderId="0" xfId="0" applyNumberFormat="1" applyFont="1" applyFill="1"/>
    <xf numFmtId="49" fontId="4" fillId="0" borderId="0" xfId="0" applyNumberFormat="1" applyFont="1" applyFill="1" applyBorder="1"/>
    <xf numFmtId="0" fontId="14" fillId="0" borderId="0" xfId="0" applyFont="1" applyFill="1" applyAlignment="1">
      <alignment horizontal="right" vertical="center"/>
    </xf>
    <xf numFmtId="0" fontId="7" fillId="0" borderId="0" xfId="0" applyNumberFormat="1" applyFont="1" applyBorder="1" applyAlignment="1">
      <alignment horizontal="right"/>
    </xf>
    <xf numFmtId="0" fontId="7" fillId="0" borderId="0" xfId="0" applyNumberFormat="1" applyFont="1" applyBorder="1" applyAlignment="1">
      <alignment horizontal="center"/>
    </xf>
    <xf numFmtId="0" fontId="0" fillId="0" borderId="0" xfId="0" applyNumberFormat="1"/>
    <xf numFmtId="0" fontId="5" fillId="0" borderId="0" xfId="0" applyNumberFormat="1" applyFont="1"/>
    <xf numFmtId="0" fontId="5" fillId="0" borderId="0" xfId="0" applyNumberFormat="1" applyFont="1" applyAlignment="1">
      <alignment horizontal="center"/>
    </xf>
    <xf numFmtId="0" fontId="4" fillId="0" borderId="0" xfId="0" applyFont="1" applyFill="1" applyAlignment="1">
      <alignment horizontal="left" vertical="center"/>
    </xf>
    <xf numFmtId="0" fontId="41" fillId="0" borderId="0" xfId="0" applyFont="1"/>
    <xf numFmtId="164" fontId="7" fillId="0" borderId="4" xfId="0" applyNumberFormat="1" applyFont="1" applyFill="1" applyBorder="1" applyAlignment="1">
      <alignment vertical="center"/>
    </xf>
    <xf numFmtId="0" fontId="21" fillId="0" borderId="1" xfId="0" applyFont="1" applyFill="1" applyBorder="1" applyAlignment="1">
      <alignment horizontal="center" vertical="center" wrapText="1"/>
    </xf>
    <xf numFmtId="0" fontId="7" fillId="0" borderId="1" xfId="0" applyFont="1" applyFill="1" applyBorder="1" applyAlignment="1">
      <alignment vertical="center" wrapText="1"/>
    </xf>
    <xf numFmtId="2" fontId="7" fillId="0" borderId="1" xfId="0" applyNumberFormat="1" applyFont="1" applyFill="1" applyBorder="1" applyAlignment="1">
      <alignment horizontal="center" wrapText="1"/>
    </xf>
    <xf numFmtId="0" fontId="21" fillId="0" borderId="19" xfId="0" applyFont="1" applyFill="1" applyBorder="1" applyAlignment="1">
      <alignment horizontal="center" vertical="center" wrapText="1"/>
    </xf>
    <xf numFmtId="0" fontId="7" fillId="0" borderId="1" xfId="4" applyFont="1" applyBorder="1" applyAlignment="1">
      <alignment horizontal="left" wrapText="1"/>
    </xf>
    <xf numFmtId="0" fontId="7" fillId="0" borderId="1" xfId="68" applyFont="1" applyFill="1" applyBorder="1" applyAlignment="1">
      <alignment horizontal="left" wrapText="1"/>
    </xf>
    <xf numFmtId="164" fontId="7" fillId="0" borderId="1" xfId="1" applyFont="1" applyFill="1" applyBorder="1" applyAlignment="1">
      <alignment horizontal="center" vertical="center"/>
    </xf>
    <xf numFmtId="0" fontId="7" fillId="0" borderId="1" xfId="0" applyFont="1" applyFill="1" applyBorder="1" applyAlignment="1">
      <alignment horizontal="center"/>
    </xf>
    <xf numFmtId="165" fontId="7" fillId="0" borderId="1" xfId="0" applyNumberFormat="1" applyFont="1" applyFill="1" applyBorder="1" applyAlignment="1">
      <alignment horizont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wrapText="1"/>
    </xf>
    <xf numFmtId="0" fontId="22" fillId="27" borderId="4" xfId="0" applyFont="1" applyFill="1" applyBorder="1" applyAlignment="1">
      <alignment horizontal="center" vertical="center" wrapText="1"/>
    </xf>
    <xf numFmtId="165" fontId="22" fillId="0" borderId="1" xfId="0" applyNumberFormat="1" applyFont="1" applyFill="1" applyBorder="1" applyAlignment="1">
      <alignment horizontal="center"/>
    </xf>
    <xf numFmtId="0" fontId="7" fillId="0" borderId="1" xfId="7" applyFont="1" applyFill="1" applyBorder="1" applyAlignment="1">
      <alignment horizontal="left" vertical="center" wrapText="1"/>
    </xf>
    <xf numFmtId="0" fontId="7" fillId="0" borderId="1" xfId="7" applyFont="1" applyFill="1" applyBorder="1" applyAlignment="1">
      <alignment horizontal="center" vertical="center"/>
    </xf>
    <xf numFmtId="2" fontId="7" fillId="0" borderId="1" xfId="7" applyNumberFormat="1" applyFont="1" applyFill="1" applyBorder="1" applyAlignment="1">
      <alignment horizontal="center" vertical="center"/>
    </xf>
    <xf numFmtId="2" fontId="7" fillId="0" borderId="19" xfId="0" applyNumberFormat="1" applyFont="1" applyFill="1" applyBorder="1" applyAlignment="1">
      <alignment horizontal="center"/>
    </xf>
    <xf numFmtId="0" fontId="42" fillId="0" borderId="1" xfId="0" applyFont="1" applyFill="1" applyBorder="1" applyAlignment="1">
      <alignment horizontal="left"/>
    </xf>
    <xf numFmtId="0" fontId="42" fillId="0" borderId="1" xfId="0" applyFont="1" applyFill="1" applyBorder="1" applyAlignment="1">
      <alignment horizontal="center" vertical="center"/>
    </xf>
    <xf numFmtId="2" fontId="42" fillId="0" borderId="19" xfId="1" applyNumberFormat="1" applyFont="1" applyFill="1" applyBorder="1" applyAlignment="1">
      <alignment horizontal="center" vertical="center"/>
    </xf>
    <xf numFmtId="0" fontId="7" fillId="0" borderId="1" xfId="0" applyFont="1" applyFill="1" applyBorder="1" applyAlignment="1">
      <alignment horizontal="center" vertical="center"/>
    </xf>
    <xf numFmtId="2" fontId="7" fillId="0" borderId="1" xfId="0" applyNumberFormat="1" applyFont="1" applyFill="1" applyBorder="1" applyAlignment="1">
      <alignment horizontal="center" vertical="center"/>
    </xf>
    <xf numFmtId="0" fontId="7" fillId="0" borderId="1" xfId="8" applyFont="1" applyFill="1" applyBorder="1" applyAlignment="1">
      <alignment horizontal="center" vertical="center"/>
    </xf>
    <xf numFmtId="0" fontId="7" fillId="0" borderId="5" xfId="4" applyFont="1" applyFill="1" applyBorder="1" applyAlignment="1">
      <alignment horizontal="left" wrapText="1"/>
    </xf>
    <xf numFmtId="0" fontId="7" fillId="0" borderId="14" xfId="8" applyFont="1" applyFill="1" applyBorder="1" applyAlignment="1">
      <alignment horizontal="center" vertical="center"/>
    </xf>
    <xf numFmtId="2" fontId="7" fillId="0" borderId="14" xfId="0" applyNumberFormat="1" applyFont="1" applyFill="1" applyBorder="1" applyAlignment="1">
      <alignment horizontal="center" vertical="center"/>
    </xf>
    <xf numFmtId="0" fontId="7" fillId="0" borderId="7" xfId="4" applyFont="1" applyFill="1" applyBorder="1" applyAlignment="1">
      <alignment horizontal="left" wrapText="1"/>
    </xf>
    <xf numFmtId="0" fontId="7" fillId="0" borderId="1" xfId="12" applyFont="1" applyFill="1" applyBorder="1" applyAlignment="1">
      <alignment horizontal="left" vertical="center" wrapText="1"/>
    </xf>
    <xf numFmtId="0" fontId="7" fillId="0" borderId="1" xfId="12" applyFont="1" applyFill="1" applyBorder="1" applyAlignment="1">
      <alignment horizontal="center" vertical="center"/>
    </xf>
    <xf numFmtId="164" fontId="43" fillId="0" borderId="1" xfId="0" applyNumberFormat="1" applyFont="1" applyFill="1" applyBorder="1" applyAlignment="1">
      <alignment vertical="center"/>
    </xf>
    <xf numFmtId="0" fontId="7" fillId="0" borderId="1" xfId="12" applyFont="1" applyFill="1" applyBorder="1" applyAlignment="1">
      <alignment horizontal="center" vertical="center" wrapText="1"/>
    </xf>
    <xf numFmtId="0" fontId="7" fillId="0" borderId="4" xfId="12" applyFont="1" applyFill="1" applyBorder="1" applyAlignment="1">
      <alignment horizontal="left" vertical="center" wrapText="1"/>
    </xf>
    <xf numFmtId="0" fontId="7" fillId="0" borderId="4" xfId="4" applyFont="1" applyFill="1" applyBorder="1" applyAlignment="1">
      <alignment horizontal="center" vertical="center"/>
    </xf>
    <xf numFmtId="0" fontId="7" fillId="0" borderId="4" xfId="0" applyFont="1" applyFill="1" applyBorder="1" applyAlignment="1">
      <alignment horizontal="center"/>
    </xf>
    <xf numFmtId="164" fontId="7" fillId="0" borderId="4" xfId="0" applyNumberFormat="1" applyFont="1" applyBorder="1" applyAlignment="1">
      <alignment vertical="center"/>
    </xf>
    <xf numFmtId="164" fontId="7" fillId="0" borderId="14" xfId="0" applyNumberFormat="1" applyFont="1" applyFill="1" applyBorder="1" applyAlignment="1">
      <alignment vertical="center"/>
    </xf>
    <xf numFmtId="164" fontId="7" fillId="0" borderId="14" xfId="0" applyNumberFormat="1" applyFont="1" applyFill="1" applyBorder="1" applyAlignment="1">
      <alignment horizontal="center" vertical="center"/>
    </xf>
    <xf numFmtId="164" fontId="7" fillId="0" borderId="14" xfId="0" applyNumberFormat="1" applyFont="1" applyBorder="1" applyAlignment="1">
      <alignment horizontal="center" vertical="center"/>
    </xf>
    <xf numFmtId="164" fontId="7" fillId="0" borderId="14" xfId="0" applyNumberFormat="1" applyFont="1" applyFill="1" applyBorder="1"/>
    <xf numFmtId="0" fontId="7" fillId="0" borderId="1" xfId="0" applyFont="1" applyFill="1" applyBorder="1" applyAlignment="1">
      <alignment vertical="center"/>
    </xf>
    <xf numFmtId="0" fontId="7" fillId="0" borderId="1" xfId="0" applyNumberFormat="1" applyFont="1" applyFill="1" applyBorder="1" applyAlignment="1">
      <alignment horizontal="center"/>
    </xf>
    <xf numFmtId="0" fontId="7" fillId="0" borderId="5" xfId="0" applyFont="1" applyFill="1" applyBorder="1" applyAlignment="1">
      <alignment horizontal="left" wrapText="1"/>
    </xf>
    <xf numFmtId="0" fontId="7" fillId="0" borderId="5" xfId="0" applyFont="1" applyFill="1" applyBorder="1" applyAlignment="1">
      <alignment horizontal="left"/>
    </xf>
    <xf numFmtId="0" fontId="7" fillId="0" borderId="4" xfId="0" applyNumberFormat="1" applyFont="1" applyFill="1" applyBorder="1" applyAlignment="1">
      <alignment horizontal="center"/>
    </xf>
    <xf numFmtId="0" fontId="7" fillId="0" borderId="14" xfId="0" applyNumberFormat="1" applyFont="1" applyFill="1" applyBorder="1" applyAlignment="1">
      <alignment horizontal="center"/>
    </xf>
    <xf numFmtId="0" fontId="7" fillId="0" borderId="14" xfId="0" applyFont="1" applyFill="1" applyBorder="1" applyAlignment="1">
      <alignment horizontal="left"/>
    </xf>
    <xf numFmtId="164" fontId="7" fillId="0" borderId="5" xfId="0" applyNumberFormat="1" applyFont="1" applyFill="1" applyBorder="1" applyAlignment="1">
      <alignment horizontal="center" vertical="center"/>
    </xf>
    <xf numFmtId="169" fontId="7" fillId="0" borderId="1" xfId="4" applyNumberFormat="1" applyFont="1" applyFill="1" applyBorder="1" applyAlignment="1">
      <alignment horizontal="center"/>
    </xf>
    <xf numFmtId="0" fontId="7" fillId="0" borderId="14" xfId="4" applyFont="1" applyFill="1" applyBorder="1" applyAlignment="1">
      <alignment horizontal="left" wrapText="1"/>
    </xf>
    <xf numFmtId="0" fontId="7" fillId="0" borderId="14" xfId="4" applyFont="1" applyFill="1" applyBorder="1" applyAlignment="1">
      <alignment horizontal="center"/>
    </xf>
    <xf numFmtId="2" fontId="7" fillId="0" borderId="14" xfId="4" applyNumberFormat="1" applyFont="1" applyFill="1" applyBorder="1" applyAlignment="1">
      <alignment horizontal="center"/>
    </xf>
    <xf numFmtId="164" fontId="7" fillId="0" borderId="14" xfId="1" applyFont="1" applyFill="1" applyBorder="1" applyAlignment="1">
      <alignment horizontal="center" vertical="center"/>
    </xf>
    <xf numFmtId="164" fontId="7" fillId="0" borderId="5" xfId="0" applyNumberFormat="1" applyFont="1" applyFill="1" applyBorder="1" applyAlignment="1">
      <alignment horizontal="center" vertical="center" wrapText="1"/>
    </xf>
    <xf numFmtId="164" fontId="7" fillId="0" borderId="14" xfId="0" applyNumberFormat="1" applyFont="1" applyFill="1" applyBorder="1" applyAlignment="1">
      <alignment horizontal="center" vertical="center" wrapText="1"/>
    </xf>
    <xf numFmtId="169" fontId="7" fillId="0" borderId="14" xfId="4" applyNumberFormat="1" applyFont="1" applyFill="1" applyBorder="1" applyAlignment="1">
      <alignment horizontal="center"/>
    </xf>
    <xf numFmtId="2" fontId="7" fillId="0" borderId="20" xfId="4" applyNumberFormat="1" applyFont="1" applyFill="1" applyBorder="1" applyAlignment="1">
      <alignment horizontal="left" wrapText="1"/>
    </xf>
    <xf numFmtId="2" fontId="7" fillId="0" borderId="4" xfId="4" applyNumberFormat="1" applyFont="1" applyFill="1" applyBorder="1" applyAlignment="1">
      <alignment horizontal="center"/>
    </xf>
    <xf numFmtId="2" fontId="7" fillId="0" borderId="4" xfId="4" applyNumberFormat="1" applyFont="1" applyFill="1" applyBorder="1" applyAlignment="1">
      <alignment horizontal="center" wrapText="1"/>
    </xf>
    <xf numFmtId="164" fontId="7" fillId="0" borderId="20" xfId="0" applyNumberFormat="1" applyFont="1" applyFill="1" applyBorder="1" applyAlignment="1">
      <alignment horizontal="center" vertical="center"/>
    </xf>
    <xf numFmtId="0" fontId="7" fillId="0" borderId="1" xfId="0" applyFont="1" applyBorder="1" applyAlignment="1">
      <alignment horizontal="left" vertical="center" wrapText="1"/>
    </xf>
    <xf numFmtId="0" fontId="22" fillId="0" borderId="1" xfId="0" applyFont="1" applyFill="1" applyBorder="1" applyAlignment="1">
      <alignment wrapText="1"/>
    </xf>
    <xf numFmtId="0" fontId="7" fillId="30" borderId="1" xfId="0" applyFont="1" applyFill="1" applyBorder="1" applyAlignment="1">
      <alignment horizontal="left" wrapText="1"/>
    </xf>
    <xf numFmtId="0" fontId="42" fillId="30" borderId="1" xfId="0" applyFont="1" applyFill="1" applyBorder="1" applyAlignment="1">
      <alignment horizontal="center" vertical="center"/>
    </xf>
    <xf numFmtId="0" fontId="42" fillId="30" borderId="4" xfId="0" applyNumberFormat="1" applyFont="1" applyFill="1" applyBorder="1" applyAlignment="1">
      <alignment horizontal="center" vertical="center"/>
    </xf>
    <xf numFmtId="0" fontId="7" fillId="0" borderId="1" xfId="0" applyFont="1" applyFill="1" applyBorder="1" applyAlignment="1">
      <alignment horizontal="left" wrapText="1" shrinkToFit="1"/>
    </xf>
    <xf numFmtId="2" fontId="7" fillId="0" borderId="1" xfId="0" applyNumberFormat="1" applyFont="1" applyFill="1" applyBorder="1" applyAlignment="1">
      <alignment horizontal="center"/>
    </xf>
    <xf numFmtId="0" fontId="7" fillId="0" borderId="4" xfId="0" applyNumberFormat="1" applyFont="1" applyFill="1" applyBorder="1" applyAlignment="1">
      <alignment horizontal="center" vertical="center"/>
    </xf>
    <xf numFmtId="0" fontId="7" fillId="0" borderId="19" xfId="0" applyFont="1" applyFill="1" applyBorder="1" applyAlignment="1">
      <alignment wrapText="1"/>
    </xf>
    <xf numFmtId="0" fontId="7" fillId="0" borderId="1" xfId="70" applyFont="1" applyFill="1" applyBorder="1" applyAlignment="1">
      <alignment horizontal="center" vertical="center"/>
    </xf>
    <xf numFmtId="0" fontId="7" fillId="0" borderId="1" xfId="70" applyNumberFormat="1" applyFont="1" applyFill="1" applyBorder="1" applyAlignment="1">
      <alignment horizontal="center" vertical="center"/>
    </xf>
    <xf numFmtId="2" fontId="7" fillId="0" borderId="4" xfId="0" applyNumberFormat="1" applyFont="1" applyFill="1" applyBorder="1" applyAlignment="1">
      <alignment wrapText="1"/>
    </xf>
    <xf numFmtId="2" fontId="7" fillId="0" borderId="1" xfId="70" applyNumberFormat="1" applyFont="1" applyFill="1" applyBorder="1" applyAlignment="1">
      <alignment horizontal="center" vertical="center"/>
    </xf>
    <xf numFmtId="0" fontId="7" fillId="0" borderId="1" xfId="70" applyNumberFormat="1" applyFont="1" applyFill="1" applyBorder="1" applyAlignment="1">
      <alignment horizontal="center"/>
    </xf>
    <xf numFmtId="2" fontId="7" fillId="0" borderId="1" xfId="4" applyNumberFormat="1" applyFont="1" applyFill="1" applyBorder="1" applyAlignment="1">
      <alignment horizontal="left" wrapText="1"/>
    </xf>
    <xf numFmtId="49" fontId="21" fillId="0" borderId="14" xfId="6" applyNumberFormat="1" applyFont="1" applyFill="1" applyBorder="1" applyAlignment="1">
      <alignment horizontal="center"/>
    </xf>
    <xf numFmtId="0" fontId="21" fillId="0" borderId="5" xfId="0" applyFont="1" applyFill="1" applyBorder="1" applyAlignment="1">
      <alignment horizontal="center" vertical="center" wrapText="1"/>
    </xf>
    <xf numFmtId="2" fontId="7" fillId="0" borderId="14" xfId="4" applyNumberFormat="1" applyFont="1" applyFill="1" applyBorder="1" applyAlignment="1">
      <alignment horizontal="left" wrapText="1"/>
    </xf>
    <xf numFmtId="2" fontId="7" fillId="0" borderId="14" xfId="4" applyNumberFormat="1" applyFont="1" applyFill="1" applyBorder="1" applyAlignment="1">
      <alignment horizontal="center" vertical="center"/>
    </xf>
    <xf numFmtId="0" fontId="23" fillId="2" borderId="19" xfId="0" applyFont="1" applyFill="1" applyBorder="1" applyAlignment="1">
      <alignment horizontal="left" vertical="center"/>
    </xf>
    <xf numFmtId="0" fontId="23" fillId="2" borderId="3" xfId="0" applyFont="1" applyFill="1" applyBorder="1" applyAlignment="1">
      <alignment horizontal="left" vertical="center"/>
    </xf>
    <xf numFmtId="0" fontId="23" fillId="2" borderId="7" xfId="0" applyFont="1" applyFill="1" applyBorder="1" applyAlignment="1">
      <alignment horizontal="left" vertical="center"/>
    </xf>
    <xf numFmtId="0" fontId="0" fillId="0" borderId="1" xfId="0" applyFill="1" applyBorder="1"/>
    <xf numFmtId="49" fontId="21" fillId="0" borderId="4" xfId="6" applyNumberFormat="1" applyFont="1" applyFill="1" applyBorder="1" applyAlignment="1">
      <alignment horizontal="center"/>
    </xf>
    <xf numFmtId="0" fontId="7" fillId="0" borderId="4" xfId="0" applyFont="1" applyFill="1" applyBorder="1" applyAlignment="1">
      <alignment horizontal="left" wrapText="1"/>
    </xf>
    <xf numFmtId="0" fontId="42" fillId="0" borderId="4" xfId="0" applyFont="1" applyFill="1" applyBorder="1" applyAlignment="1">
      <alignment horizontal="center" vertical="center"/>
    </xf>
    <xf numFmtId="0" fontId="42" fillId="0" borderId="1" xfId="0" applyFont="1" applyFill="1" applyBorder="1" applyAlignment="1">
      <alignment horizontal="left" wrapText="1"/>
    </xf>
    <xf numFmtId="2" fontId="42"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49" fontId="46" fillId="0" borderId="1" xfId="6" applyNumberFormat="1" applyFont="1" applyFill="1" applyBorder="1" applyAlignment="1">
      <alignment horizontal="center"/>
    </xf>
    <xf numFmtId="0" fontId="46" fillId="0" borderId="4" xfId="0" applyFont="1" applyFill="1" applyBorder="1" applyAlignment="1">
      <alignment horizontal="center" vertical="center" wrapText="1"/>
    </xf>
    <xf numFmtId="0" fontId="7" fillId="0" borderId="20" xfId="4" applyFont="1" applyFill="1" applyBorder="1" applyAlignment="1">
      <alignment horizontal="left" wrapText="1"/>
    </xf>
    <xf numFmtId="0" fontId="7" fillId="0" borderId="4" xfId="4" applyFont="1" applyFill="1" applyBorder="1" applyAlignment="1">
      <alignment horizontal="center"/>
    </xf>
    <xf numFmtId="0" fontId="48" fillId="0" borderId="3" xfId="7" applyFont="1" applyFill="1" applyBorder="1" applyAlignment="1">
      <alignment vertical="center"/>
    </xf>
    <xf numFmtId="0" fontId="48" fillId="0" borderId="7" xfId="7" applyFont="1" applyFill="1" applyBorder="1" applyAlignment="1">
      <alignment vertical="center"/>
    </xf>
    <xf numFmtId="0" fontId="7" fillId="0" borderId="1" xfId="7" applyFont="1" applyBorder="1" applyAlignment="1">
      <alignment horizontal="left" wrapText="1"/>
    </xf>
    <xf numFmtId="0" fontId="7" fillId="0" borderId="1" xfId="7" applyFont="1" applyBorder="1" applyAlignment="1">
      <alignment horizontal="center"/>
    </xf>
    <xf numFmtId="2" fontId="7" fillId="0" borderId="1" xfId="7" applyNumberFormat="1" applyFont="1" applyBorder="1" applyAlignment="1">
      <alignment horizontal="center"/>
    </xf>
    <xf numFmtId="0" fontId="48" fillId="0" borderId="1" xfId="7" applyFont="1" applyFill="1" applyBorder="1" applyAlignment="1">
      <alignment horizontal="center" vertical="center"/>
    </xf>
    <xf numFmtId="0" fontId="0" fillId="0" borderId="1" xfId="0" applyBorder="1"/>
    <xf numFmtId="0" fontId="44" fillId="0" borderId="1" xfId="0" applyFont="1" applyFill="1" applyBorder="1" applyAlignment="1">
      <alignment horizontal="left" vertical="top" wrapText="1"/>
    </xf>
    <xf numFmtId="0" fontId="44" fillId="0" borderId="1" xfId="0" applyFont="1" applyBorder="1" applyAlignment="1">
      <alignment horizontal="left" vertical="top" wrapText="1"/>
    </xf>
    <xf numFmtId="0" fontId="44" fillId="0" borderId="1" xfId="0" applyFont="1" applyBorder="1" applyAlignment="1">
      <alignment horizontal="center" vertical="top" wrapText="1"/>
    </xf>
    <xf numFmtId="0" fontId="49" fillId="0" borderId="1" xfId="12" applyFont="1" applyFill="1" applyBorder="1" applyAlignment="1">
      <alignment vertical="center" wrapText="1"/>
    </xf>
    <xf numFmtId="0" fontId="49" fillId="0" borderId="1" xfId="12" applyFont="1" applyFill="1" applyBorder="1" applyAlignment="1">
      <alignment horizontal="center" vertical="center" wrapText="1"/>
    </xf>
    <xf numFmtId="0" fontId="7" fillId="0" borderId="1" xfId="4"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14" xfId="0" applyFont="1" applyFill="1" applyBorder="1" applyAlignment="1">
      <alignment horizontal="center" vertical="center" wrapText="1"/>
    </xf>
    <xf numFmtId="2" fontId="7" fillId="0" borderId="5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2" fontId="7" fillId="0" borderId="19" xfId="0" applyNumberFormat="1" applyFont="1" applyFill="1" applyBorder="1" applyAlignment="1">
      <alignment horizontal="center" vertical="center"/>
    </xf>
    <xf numFmtId="0" fontId="4" fillId="0" borderId="1" xfId="0" applyFont="1" applyFill="1" applyBorder="1" applyAlignment="1">
      <alignment horizontal="center"/>
    </xf>
    <xf numFmtId="2" fontId="51" fillId="0" borderId="1" xfId="2" applyNumberFormat="1" applyFont="1" applyFill="1" applyBorder="1" applyAlignment="1">
      <alignment horizontal="center" vertical="center"/>
    </xf>
    <xf numFmtId="0" fontId="0" fillId="0" borderId="1" xfId="0" applyFill="1" applyBorder="1" applyAlignment="1">
      <alignment horizontal="center"/>
    </xf>
    <xf numFmtId="2" fontId="7" fillId="30" borderId="1" xfId="0" applyNumberFormat="1" applyFont="1" applyFill="1" applyBorder="1" applyAlignment="1">
      <alignment horizontal="center" vertical="center"/>
    </xf>
    <xf numFmtId="0" fontId="22" fillId="0" borderId="1" xfId="0" applyFont="1" applyBorder="1" applyAlignment="1">
      <alignment horizontal="left" wrapText="1"/>
    </xf>
    <xf numFmtId="0" fontId="44" fillId="0" borderId="1" xfId="0" applyFont="1" applyFill="1" applyBorder="1" applyAlignment="1">
      <alignment horizontal="center" vertical="center" wrapText="1"/>
    </xf>
    <xf numFmtId="2" fontId="7" fillId="27" borderId="1" xfId="4" applyNumberFormat="1" applyFont="1" applyFill="1" applyBorder="1" applyAlignment="1">
      <alignment horizontal="center"/>
    </xf>
    <xf numFmtId="2" fontId="7" fillId="27" borderId="1" xfId="4" applyNumberFormat="1" applyFont="1" applyFill="1" applyBorder="1" applyAlignment="1">
      <alignment horizontal="center" wrapText="1"/>
    </xf>
    <xf numFmtId="2" fontId="7" fillId="4" borderId="7" xfId="4" applyNumberFormat="1" applyFont="1" applyFill="1" applyBorder="1" applyAlignment="1">
      <alignment horizontal="left" wrapText="1"/>
    </xf>
    <xf numFmtId="2" fontId="7" fillId="4" borderId="1" xfId="4" applyNumberFormat="1" applyFont="1" applyFill="1" applyBorder="1" applyAlignment="1">
      <alignment horizontal="center"/>
    </xf>
    <xf numFmtId="2" fontId="7" fillId="4" borderId="1" xfId="4" applyNumberFormat="1" applyFont="1" applyFill="1" applyBorder="1" applyAlignment="1">
      <alignment horizontal="center" wrapText="1"/>
    </xf>
    <xf numFmtId="0" fontId="10" fillId="0" borderId="4" xfId="4" applyFont="1" applyFill="1" applyBorder="1" applyAlignment="1">
      <alignment horizontal="left" vertical="center" wrapText="1"/>
    </xf>
    <xf numFmtId="0" fontId="7" fillId="0" borderId="0" xfId="4" applyFont="1" applyFill="1" applyBorder="1" applyAlignment="1">
      <alignment horizontal="left" wrapText="1"/>
    </xf>
    <xf numFmtId="164" fontId="7" fillId="0" borderId="54" xfId="0" applyNumberFormat="1" applyFont="1" applyFill="1" applyBorder="1" applyAlignment="1">
      <alignment horizontal="center" vertical="center"/>
    </xf>
    <xf numFmtId="0" fontId="7" fillId="0" borderId="12" xfId="0" applyFont="1" applyBorder="1" applyAlignment="1">
      <alignment horizontal="right"/>
    </xf>
    <xf numFmtId="0" fontId="7" fillId="0" borderId="15" xfId="0" applyFont="1" applyBorder="1" applyAlignment="1">
      <alignment horizontal="right"/>
    </xf>
    <xf numFmtId="4" fontId="7" fillId="0" borderId="15" xfId="0" applyNumberFormat="1" applyFont="1" applyBorder="1" applyAlignment="1">
      <alignment horizontal="center"/>
    </xf>
    <xf numFmtId="0" fontId="7" fillId="0" borderId="15" xfId="0" applyFont="1" applyBorder="1" applyAlignment="1">
      <alignment horizontal="center"/>
    </xf>
    <xf numFmtId="0" fontId="7" fillId="0" borderId="21" xfId="0" applyFont="1" applyBorder="1" applyAlignment="1">
      <alignment horizontal="center"/>
    </xf>
    <xf numFmtId="2" fontId="5" fillId="0" borderId="33" xfId="0" applyNumberFormat="1" applyFont="1" applyBorder="1" applyAlignment="1">
      <alignment horizontal="center" vertical="center"/>
    </xf>
    <xf numFmtId="2" fontId="5" fillId="0" borderId="34" xfId="0" applyNumberFormat="1" applyFont="1" applyBorder="1" applyAlignment="1">
      <alignment horizontal="center" vertical="center"/>
    </xf>
    <xf numFmtId="2" fontId="5" fillId="0" borderId="35" xfId="0" applyNumberFormat="1" applyFont="1" applyBorder="1" applyAlignment="1">
      <alignment horizontal="center" vertical="center"/>
    </xf>
    <xf numFmtId="0" fontId="7" fillId="0" borderId="36" xfId="0" applyFont="1" applyBorder="1" applyAlignment="1">
      <alignment horizontal="right"/>
    </xf>
    <xf numFmtId="0" fontId="7" fillId="0" borderId="31" xfId="0" applyFont="1" applyBorder="1" applyAlignment="1">
      <alignment horizontal="right"/>
    </xf>
    <xf numFmtId="4" fontId="7" fillId="0" borderId="4" xfId="0" applyNumberFormat="1" applyFont="1" applyBorder="1" applyAlignment="1">
      <alignment horizontal="center"/>
    </xf>
    <xf numFmtId="0" fontId="7" fillId="0" borderId="4" xfId="0" applyFont="1" applyBorder="1" applyAlignment="1">
      <alignment horizontal="center"/>
    </xf>
    <xf numFmtId="0" fontId="7" fillId="0" borderId="18" xfId="0" applyFont="1" applyBorder="1" applyAlignment="1">
      <alignment horizontal="center"/>
    </xf>
    <xf numFmtId="4" fontId="7" fillId="0" borderId="1" xfId="0" applyNumberFormat="1" applyFont="1" applyBorder="1" applyAlignment="1">
      <alignment horizontal="center"/>
    </xf>
    <xf numFmtId="0" fontId="7" fillId="0" borderId="1" xfId="0" applyFont="1" applyBorder="1" applyAlignment="1">
      <alignment horizontal="center"/>
    </xf>
    <xf numFmtId="0" fontId="7" fillId="0" borderId="16" xfId="0" applyFont="1" applyBorder="1" applyAlignment="1">
      <alignment horizontal="center"/>
    </xf>
    <xf numFmtId="0" fontId="5" fillId="0" borderId="32" xfId="0" applyFont="1" applyBorder="1" applyAlignment="1">
      <alignment horizontal="right"/>
    </xf>
    <xf numFmtId="0" fontId="5" fillId="0" borderId="1" xfId="0" applyFont="1" applyBorder="1" applyAlignment="1">
      <alignment horizontal="right"/>
    </xf>
    <xf numFmtId="2" fontId="5" fillId="0" borderId="1" xfId="0" applyNumberFormat="1" applyFont="1" applyFill="1" applyBorder="1" applyAlignment="1">
      <alignment horizontal="center"/>
    </xf>
    <xf numFmtId="2" fontId="5" fillId="0" borderId="16" xfId="0" applyNumberFormat="1" applyFont="1" applyFill="1" applyBorder="1" applyAlignment="1">
      <alignment horizontal="center"/>
    </xf>
    <xf numFmtId="0" fontId="7" fillId="0" borderId="34" xfId="0" applyFont="1" applyBorder="1" applyAlignment="1">
      <alignment horizontal="center" vertical="center"/>
    </xf>
    <xf numFmtId="0" fontId="7" fillId="0" borderId="25" xfId="0" applyFont="1" applyBorder="1" applyAlignment="1">
      <alignment horizontal="center" vertical="center"/>
    </xf>
    <xf numFmtId="0" fontId="4" fillId="0" borderId="0" xfId="0" applyFont="1" applyAlignment="1">
      <alignment horizontal="left"/>
    </xf>
    <xf numFmtId="0" fontId="4" fillId="0" borderId="0" xfId="0" applyFont="1" applyAlignment="1">
      <alignment horizontal="left" vertical="top"/>
    </xf>
    <xf numFmtId="0" fontId="5" fillId="0" borderId="0" xfId="0" applyFont="1" applyAlignment="1">
      <alignment horizontal="left" vertical="top"/>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7" fillId="0" borderId="32" xfId="0" applyFont="1" applyBorder="1" applyAlignment="1">
      <alignment horizontal="right"/>
    </xf>
    <xf numFmtId="0" fontId="7" fillId="0" borderId="1" xfId="0" applyFont="1" applyBorder="1" applyAlignment="1">
      <alignment horizontal="right"/>
    </xf>
    <xf numFmtId="0" fontId="7" fillId="0" borderId="19" xfId="0" applyFont="1" applyBorder="1" applyAlignment="1">
      <alignment horizontal="left" vertical="center" wrapText="1"/>
    </xf>
    <xf numFmtId="0" fontId="7" fillId="0" borderId="3" xfId="0" applyFont="1" applyBorder="1" applyAlignment="1">
      <alignment horizontal="left" vertical="center" wrapText="1"/>
    </xf>
    <xf numFmtId="0" fontId="7" fillId="0" borderId="7" xfId="0" applyFont="1" applyBorder="1" applyAlignment="1">
      <alignment horizontal="left" vertical="center" wrapText="1"/>
    </xf>
    <xf numFmtId="2" fontId="5" fillId="0" borderId="14" xfId="0" applyNumberFormat="1" applyFont="1" applyBorder="1" applyAlignment="1">
      <alignment horizontal="center" vertical="center"/>
    </xf>
    <xf numFmtId="0" fontId="5" fillId="0" borderId="14" xfId="0" applyFont="1" applyBorder="1" applyAlignment="1">
      <alignment horizontal="center" vertical="center"/>
    </xf>
    <xf numFmtId="0" fontId="5" fillId="0" borderId="38" xfId="0" applyFont="1" applyBorder="1" applyAlignment="1">
      <alignment horizontal="center"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8" fillId="0" borderId="29" xfId="0" applyFont="1" applyBorder="1" applyAlignment="1">
      <alignment horizontal="center" vertical="center"/>
    </xf>
    <xf numFmtId="0" fontId="11" fillId="0" borderId="0" xfId="0" applyFont="1" applyAlignment="1">
      <alignment horizontal="center" vertical="center"/>
    </xf>
    <xf numFmtId="0" fontId="5" fillId="0" borderId="20" xfId="0" applyFont="1" applyBorder="1" applyAlignment="1">
      <alignment horizontal="center" vertical="center"/>
    </xf>
    <xf numFmtId="0" fontId="5" fillId="0" borderId="24" xfId="0" applyFont="1" applyBorder="1" applyAlignment="1">
      <alignment horizontal="center" vertical="center"/>
    </xf>
    <xf numFmtId="0" fontId="5" fillId="0" borderId="37" xfId="0" applyFont="1" applyBorder="1" applyAlignment="1">
      <alignment horizontal="center" vertical="center"/>
    </xf>
    <xf numFmtId="0" fontId="0" fillId="0" borderId="0" xfId="0" applyAlignment="1">
      <alignment horizontal="right"/>
    </xf>
    <xf numFmtId="0" fontId="5" fillId="0" borderId="26" xfId="0" applyFont="1" applyBorder="1" applyAlignment="1">
      <alignment horizontal="center" vertical="center"/>
    </xf>
    <xf numFmtId="0" fontId="5" fillId="0" borderId="22" xfId="0" applyFont="1" applyBorder="1" applyAlignment="1">
      <alignment horizontal="center" vertical="center"/>
    </xf>
    <xf numFmtId="0" fontId="4" fillId="0" borderId="22" xfId="0" applyFont="1" applyBorder="1" applyAlignment="1">
      <alignment horizontal="center" vertical="center"/>
    </xf>
    <xf numFmtId="0" fontId="5" fillId="0" borderId="23" xfId="0" applyFont="1" applyBorder="1" applyAlignment="1">
      <alignment horizontal="center" vertical="center"/>
    </xf>
    <xf numFmtId="14" fontId="4" fillId="0" borderId="0" xfId="0" applyNumberFormat="1" applyFont="1" applyFill="1" applyBorder="1" applyAlignment="1">
      <alignment horizontal="center"/>
    </xf>
    <xf numFmtId="0" fontId="5" fillId="0" borderId="0" xfId="0" applyFont="1" applyAlignment="1">
      <alignment horizontal="left"/>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right" vertical="center" wrapText="1"/>
    </xf>
    <xf numFmtId="0" fontId="4" fillId="0" borderId="0" xfId="0" applyFont="1" applyAlignment="1">
      <alignment horizontal="right" vertical="center" wrapText="1"/>
    </xf>
    <xf numFmtId="0" fontId="5" fillId="0" borderId="0" xfId="0" applyFont="1" applyFill="1" applyAlignment="1">
      <alignment horizontal="left" vertical="center"/>
    </xf>
    <xf numFmtId="0" fontId="5" fillId="0" borderId="0" xfId="0" applyFont="1" applyAlignment="1">
      <alignment horizontal="left" vertical="center" wrapText="1"/>
    </xf>
    <xf numFmtId="0" fontId="7" fillId="28" borderId="19" xfId="4" applyFont="1" applyFill="1" applyBorder="1" applyAlignment="1">
      <alignment horizontal="center" wrapText="1"/>
    </xf>
    <xf numFmtId="0" fontId="7" fillId="28" borderId="7" xfId="4" applyFont="1" applyFill="1" applyBorder="1" applyAlignment="1">
      <alignment horizontal="center" wrapText="1"/>
    </xf>
    <xf numFmtId="0" fontId="19" fillId="4" borderId="39" xfId="0" applyFont="1" applyFill="1" applyBorder="1" applyAlignment="1">
      <alignment horizontal="center" vertical="center" wrapText="1"/>
    </xf>
    <xf numFmtId="0" fontId="19" fillId="4" borderId="40" xfId="0" applyFont="1" applyFill="1" applyBorder="1" applyAlignment="1">
      <alignment horizontal="center" vertical="center" wrapText="1"/>
    </xf>
    <xf numFmtId="0" fontId="19" fillId="4" borderId="42" xfId="0" applyFont="1" applyFill="1" applyBorder="1" applyAlignment="1">
      <alignment horizontal="center" vertical="center" wrapText="1"/>
    </xf>
    <xf numFmtId="0" fontId="10" fillId="0" borderId="27" xfId="0" applyFont="1" applyFill="1" applyBorder="1" applyAlignment="1">
      <alignment horizontal="center" wrapText="1"/>
    </xf>
    <xf numFmtId="0" fontId="23" fillId="0" borderId="39" xfId="0" applyFont="1" applyFill="1" applyBorder="1" applyAlignment="1">
      <alignment horizontal="left" vertical="center" wrapText="1"/>
    </xf>
    <xf numFmtId="0" fontId="23" fillId="0" borderId="40"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4" fillId="0" borderId="3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1" xfId="0" applyFont="1" applyFill="1" applyBorder="1" applyAlignment="1">
      <alignment horizontal="center" textRotation="90" wrapText="1"/>
    </xf>
    <xf numFmtId="0" fontId="4" fillId="0" borderId="15" xfId="0" applyFont="1" applyFill="1" applyBorder="1" applyAlignment="1">
      <alignment horizontal="center" textRotation="90" wrapText="1"/>
    </xf>
    <xf numFmtId="0" fontId="4" fillId="0" borderId="52"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41" xfId="0" applyFont="1" applyFill="1" applyBorder="1" applyAlignment="1">
      <alignment horizontal="center" vertical="center"/>
    </xf>
    <xf numFmtId="0" fontId="4" fillId="0" borderId="0" xfId="0" applyFont="1" applyFill="1" applyBorder="1" applyAlignment="1">
      <alignment horizontal="left"/>
    </xf>
    <xf numFmtId="0" fontId="5" fillId="0" borderId="0" xfId="0" applyFont="1" applyFill="1" applyBorder="1" applyAlignment="1">
      <alignment horizontal="left"/>
    </xf>
    <xf numFmtId="49" fontId="4" fillId="0" borderId="0" xfId="0" applyNumberFormat="1" applyFont="1" applyFill="1" applyBorder="1" applyAlignment="1">
      <alignment horizontal="left" vertical="center"/>
    </xf>
    <xf numFmtId="49" fontId="5" fillId="0" borderId="0" xfId="0" applyNumberFormat="1" applyFont="1" applyFill="1" applyBorder="1" applyAlignment="1">
      <alignment horizontal="left" vertical="center"/>
    </xf>
    <xf numFmtId="0" fontId="4" fillId="0" borderId="0" xfId="0" applyFont="1" applyFill="1" applyBorder="1" applyAlignment="1">
      <alignment horizontal="left" wrapText="1"/>
    </xf>
    <xf numFmtId="0" fontId="5" fillId="0" borderId="0" xfId="0" applyFont="1" applyFill="1" applyBorder="1" applyAlignment="1">
      <alignment horizontal="left" wrapText="1"/>
    </xf>
    <xf numFmtId="0" fontId="19" fillId="4" borderId="1" xfId="4" applyFont="1" applyFill="1" applyBorder="1" applyAlignment="1">
      <alignment horizontal="center" vertical="center" wrapText="1"/>
    </xf>
    <xf numFmtId="0" fontId="10" fillId="2" borderId="4" xfId="4" applyFont="1" applyFill="1" applyBorder="1" applyAlignment="1">
      <alignment horizontal="left" vertical="center" wrapText="1"/>
    </xf>
    <xf numFmtId="0" fontId="10" fillId="2" borderId="1" xfId="4" applyFont="1" applyFill="1" applyBorder="1" applyAlignment="1">
      <alignment horizontal="left" vertical="center" wrapText="1"/>
    </xf>
    <xf numFmtId="49" fontId="4" fillId="0" borderId="0" xfId="0" applyNumberFormat="1" applyFont="1" applyFill="1" applyBorder="1" applyAlignment="1">
      <alignment horizontal="center" vertical="center"/>
    </xf>
    <xf numFmtId="49" fontId="4" fillId="0" borderId="0" xfId="0" applyNumberFormat="1" applyFont="1" applyFill="1" applyBorder="1" applyAlignment="1">
      <alignment horizontal="left"/>
    </xf>
    <xf numFmtId="0" fontId="19" fillId="4" borderId="1" xfId="0" applyFont="1" applyFill="1" applyBorder="1" applyAlignment="1">
      <alignment horizontal="center" vertical="center" wrapText="1"/>
    </xf>
    <xf numFmtId="0" fontId="19" fillId="4" borderId="19" xfId="4" applyFont="1" applyFill="1" applyBorder="1" applyAlignment="1">
      <alignment horizontal="center" vertical="center" wrapText="1"/>
    </xf>
    <xf numFmtId="0" fontId="19" fillId="4" borderId="3" xfId="4" applyFont="1" applyFill="1" applyBorder="1" applyAlignment="1">
      <alignment horizontal="center" vertical="center" wrapText="1"/>
    </xf>
    <xf numFmtId="0" fontId="19" fillId="4" borderId="7" xfId="4" applyFont="1" applyFill="1" applyBorder="1" applyAlignment="1">
      <alignment horizontal="center" vertical="center" wrapText="1"/>
    </xf>
    <xf numFmtId="0" fontId="50" fillId="0" borderId="39" xfId="0" applyFont="1" applyFill="1" applyBorder="1" applyAlignment="1">
      <alignment horizontal="center"/>
    </xf>
    <xf numFmtId="0" fontId="50" fillId="0" borderId="40" xfId="0" applyFont="1" applyFill="1" applyBorder="1" applyAlignment="1">
      <alignment horizontal="center"/>
    </xf>
    <xf numFmtId="0" fontId="10" fillId="2" borderId="1" xfId="0" applyFont="1" applyFill="1" applyBorder="1" applyAlignment="1">
      <alignment horizontal="left" vertical="center" wrapText="1"/>
    </xf>
    <xf numFmtId="0" fontId="10" fillId="2" borderId="55" xfId="0" applyFont="1" applyFill="1" applyBorder="1" applyAlignment="1">
      <alignment horizontal="left" vertical="center" wrapText="1"/>
    </xf>
    <xf numFmtId="0" fontId="19" fillId="4" borderId="19" xfId="0" applyFont="1" applyFill="1" applyBorder="1" applyAlignment="1">
      <alignment horizontal="center" vertical="center" wrapText="1"/>
    </xf>
    <xf numFmtId="0" fontId="10" fillId="2" borderId="19" xfId="0" applyFont="1" applyFill="1" applyBorder="1" applyAlignment="1">
      <alignment horizontal="left" vertical="center" wrapText="1"/>
    </xf>
    <xf numFmtId="0" fontId="10" fillId="0" borderId="17" xfId="0" applyFont="1" applyFill="1" applyBorder="1" applyAlignment="1">
      <alignment horizontal="center" wrapText="1"/>
    </xf>
    <xf numFmtId="0" fontId="10" fillId="29" borderId="4" xfId="4" applyFont="1" applyFill="1" applyBorder="1" applyAlignment="1">
      <alignment horizontal="left" vertical="center" wrapText="1"/>
    </xf>
    <xf numFmtId="0" fontId="10" fillId="31" borderId="4" xfId="4" applyFont="1" applyFill="1" applyBorder="1" applyAlignment="1">
      <alignment horizontal="left" vertical="center" wrapText="1"/>
    </xf>
    <xf numFmtId="0" fontId="10" fillId="31" borderId="19" xfId="4" applyFont="1" applyFill="1" applyBorder="1" applyAlignment="1">
      <alignment horizontal="left" vertical="center" wrapText="1"/>
    </xf>
    <xf numFmtId="0" fontId="10" fillId="31" borderId="3" xfId="4" applyFont="1" applyFill="1" applyBorder="1" applyAlignment="1">
      <alignment horizontal="left" vertical="center" wrapText="1"/>
    </xf>
    <xf numFmtId="2" fontId="7" fillId="2" borderId="19" xfId="4" applyNumberFormat="1" applyFont="1" applyFill="1" applyBorder="1" applyAlignment="1">
      <alignment horizontal="left" wrapText="1"/>
    </xf>
    <xf numFmtId="2" fontId="7" fillId="2" borderId="3" xfId="4" applyNumberFormat="1" applyFont="1" applyFill="1" applyBorder="1" applyAlignment="1">
      <alignment horizontal="left" wrapText="1"/>
    </xf>
    <xf numFmtId="2" fontId="7" fillId="2" borderId="7" xfId="4" applyNumberFormat="1" applyFont="1" applyFill="1" applyBorder="1" applyAlignment="1">
      <alignment horizontal="left" wrapText="1"/>
    </xf>
    <xf numFmtId="2" fontId="7" fillId="4" borderId="19" xfId="4" applyNumberFormat="1" applyFont="1" applyFill="1" applyBorder="1" applyAlignment="1">
      <alignment horizontal="center" wrapText="1"/>
    </xf>
    <xf numFmtId="2" fontId="7" fillId="4" borderId="3" xfId="4" applyNumberFormat="1" applyFont="1" applyFill="1" applyBorder="1" applyAlignment="1">
      <alignment horizontal="center" wrapText="1"/>
    </xf>
    <xf numFmtId="2" fontId="7" fillId="4" borderId="7" xfId="4" applyNumberFormat="1" applyFont="1" applyFill="1" applyBorder="1" applyAlignment="1">
      <alignment horizontal="center" wrapText="1"/>
    </xf>
    <xf numFmtId="0" fontId="10" fillId="2" borderId="19" xfId="4" applyFont="1" applyFill="1" applyBorder="1" applyAlignment="1">
      <alignment horizontal="left" vertical="center" wrapText="1"/>
    </xf>
    <xf numFmtId="0" fontId="10" fillId="2" borderId="3" xfId="4" applyFont="1" applyFill="1" applyBorder="1" applyAlignment="1">
      <alignment horizontal="left" vertical="center" wrapText="1"/>
    </xf>
    <xf numFmtId="0" fontId="10" fillId="2" borderId="7" xfId="4" applyFont="1" applyFill="1" applyBorder="1" applyAlignment="1">
      <alignment horizontal="left" vertical="center" wrapText="1"/>
    </xf>
  </cellXfs>
  <cellStyles count="71">
    <cellStyle name="20% - Accent1 2" xfId="14" xr:uid="{00000000-0005-0000-0000-000000000000}"/>
    <cellStyle name="20% - Accent2 2" xfId="15" xr:uid="{00000000-0005-0000-0000-000001000000}"/>
    <cellStyle name="20% - Accent3 2" xfId="16" xr:uid="{00000000-0005-0000-0000-000002000000}"/>
    <cellStyle name="20% - Accent4 2" xfId="17" xr:uid="{00000000-0005-0000-0000-000003000000}"/>
    <cellStyle name="20% - Accent5 2" xfId="18" xr:uid="{00000000-0005-0000-0000-000004000000}"/>
    <cellStyle name="20% - Accent6 2" xfId="19" xr:uid="{00000000-0005-0000-0000-000005000000}"/>
    <cellStyle name="40% - Accent1 2" xfId="20" xr:uid="{00000000-0005-0000-0000-000006000000}"/>
    <cellStyle name="40% - Accent2 2" xfId="21" xr:uid="{00000000-0005-0000-0000-000007000000}"/>
    <cellStyle name="40% - Accent3 2" xfId="22" xr:uid="{00000000-0005-0000-0000-000008000000}"/>
    <cellStyle name="40% - Accent4 2" xfId="23" xr:uid="{00000000-0005-0000-0000-000009000000}"/>
    <cellStyle name="40% - Accent5 2" xfId="24" xr:uid="{00000000-0005-0000-0000-00000A000000}"/>
    <cellStyle name="40% - Accent6 2" xfId="25" xr:uid="{00000000-0005-0000-0000-00000B000000}"/>
    <cellStyle name="60% - Accent1 2" xfId="26" xr:uid="{00000000-0005-0000-0000-00000C000000}"/>
    <cellStyle name="60% - Accent2 2" xfId="27" xr:uid="{00000000-0005-0000-0000-00000D000000}"/>
    <cellStyle name="60% - Accent3 2" xfId="28" xr:uid="{00000000-0005-0000-0000-00000E000000}"/>
    <cellStyle name="60% - Accent4 2" xfId="29" xr:uid="{00000000-0005-0000-0000-00000F000000}"/>
    <cellStyle name="60% - Accent5 2" xfId="30" xr:uid="{00000000-0005-0000-0000-000010000000}"/>
    <cellStyle name="60% - Accent6 2" xfId="31" xr:uid="{00000000-0005-0000-0000-000011000000}"/>
    <cellStyle name="Accent1 2" xfId="32" xr:uid="{00000000-0005-0000-0000-000012000000}"/>
    <cellStyle name="Accent2 2" xfId="33" xr:uid="{00000000-0005-0000-0000-000013000000}"/>
    <cellStyle name="Accent3 2" xfId="34" xr:uid="{00000000-0005-0000-0000-000014000000}"/>
    <cellStyle name="Accent4 2" xfId="35" xr:uid="{00000000-0005-0000-0000-000015000000}"/>
    <cellStyle name="Accent5 2" xfId="36" xr:uid="{00000000-0005-0000-0000-000016000000}"/>
    <cellStyle name="Accent6 2" xfId="37" xr:uid="{00000000-0005-0000-0000-000017000000}"/>
    <cellStyle name="Bad 2" xfId="38" xr:uid="{00000000-0005-0000-0000-000018000000}"/>
    <cellStyle name="Calculation 2" xfId="39" xr:uid="{00000000-0005-0000-0000-000019000000}"/>
    <cellStyle name="Check Cell 2" xfId="40" xr:uid="{00000000-0005-0000-0000-00001A000000}"/>
    <cellStyle name="Comma 2" xfId="66" xr:uid="{00000000-0005-0000-0000-00001B000000}"/>
    <cellStyle name="Explanatory Text 2" xfId="41" xr:uid="{00000000-0005-0000-0000-00001C000000}"/>
    <cellStyle name="Good 2" xfId="42" xr:uid="{00000000-0005-0000-0000-00001D000000}"/>
    <cellStyle name="Heading 1 2" xfId="43" xr:uid="{00000000-0005-0000-0000-00001E000000}"/>
    <cellStyle name="Heading 2 2" xfId="44" xr:uid="{00000000-0005-0000-0000-00001F000000}"/>
    <cellStyle name="Heading 3 2" xfId="45" xr:uid="{00000000-0005-0000-0000-000020000000}"/>
    <cellStyle name="Heading 4 2" xfId="46" xr:uid="{00000000-0005-0000-0000-000021000000}"/>
    <cellStyle name="Input 2" xfId="47" xr:uid="{00000000-0005-0000-0000-000022000000}"/>
    <cellStyle name="Komats" xfId="1" builtinId="3"/>
    <cellStyle name="Labs" xfId="2" builtinId="26"/>
    <cellStyle name="Linked Cell 2" xfId="48" xr:uid="{00000000-0005-0000-0000-000025000000}"/>
    <cellStyle name="Neutral 2" xfId="49" xr:uid="{00000000-0005-0000-0000-000026000000}"/>
    <cellStyle name="Normal 10" xfId="61" xr:uid="{00000000-0005-0000-0000-000027000000}"/>
    <cellStyle name="Normal 11" xfId="68" xr:uid="{00000000-0005-0000-0000-000028000000}"/>
    <cellStyle name="Normal 12" xfId="69" xr:uid="{00000000-0005-0000-0000-000029000000}"/>
    <cellStyle name="Normal 2" xfId="3" xr:uid="{00000000-0005-0000-0000-00002A000000}"/>
    <cellStyle name="Normal 2 2" xfId="4" xr:uid="{00000000-0005-0000-0000-00002B000000}"/>
    <cellStyle name="Normal 2 2 2" xfId="6" xr:uid="{00000000-0005-0000-0000-00002C000000}"/>
    <cellStyle name="Normal 2_Kekavas BA" xfId="5" xr:uid="{00000000-0005-0000-0000-00002D000000}"/>
    <cellStyle name="Normal 3" xfId="8" xr:uid="{00000000-0005-0000-0000-00002E000000}"/>
    <cellStyle name="Normal 3 2" xfId="11" xr:uid="{00000000-0005-0000-0000-00002F000000}"/>
    <cellStyle name="Normal 3 2 2" xfId="63" xr:uid="{00000000-0005-0000-0000-000030000000}"/>
    <cellStyle name="Normal 3 3" xfId="13" xr:uid="{00000000-0005-0000-0000-000031000000}"/>
    <cellStyle name="Normal 3 3 2" xfId="65" xr:uid="{00000000-0005-0000-0000-000032000000}"/>
    <cellStyle name="Normal 3 4" xfId="51" xr:uid="{00000000-0005-0000-0000-000033000000}"/>
    <cellStyle name="Normal 3 5" xfId="62" xr:uid="{00000000-0005-0000-0000-000034000000}"/>
    <cellStyle name="Normal 3 6" xfId="10" xr:uid="{00000000-0005-0000-0000-000035000000}"/>
    <cellStyle name="Normal 3 7" xfId="67" xr:uid="{00000000-0005-0000-0000-000036000000}"/>
    <cellStyle name="Normal 4" xfId="12" xr:uid="{00000000-0005-0000-0000-000037000000}"/>
    <cellStyle name="Normal 4 2" xfId="64" xr:uid="{00000000-0005-0000-0000-000038000000}"/>
    <cellStyle name="Normal 5" xfId="50" xr:uid="{00000000-0005-0000-0000-000039000000}"/>
    <cellStyle name="Normal 6" xfId="57" xr:uid="{00000000-0005-0000-0000-00003A000000}"/>
    <cellStyle name="Normal 7" xfId="58" xr:uid="{00000000-0005-0000-0000-00003B000000}"/>
    <cellStyle name="Normal 8" xfId="59" xr:uid="{00000000-0005-0000-0000-00003C000000}"/>
    <cellStyle name="Normal 9" xfId="60" xr:uid="{00000000-0005-0000-0000-00003D000000}"/>
    <cellStyle name="Normal_Sheet2" xfId="9" xr:uid="{00000000-0005-0000-0000-00003E000000}"/>
    <cellStyle name="Note 2" xfId="52" xr:uid="{00000000-0005-0000-0000-00003F000000}"/>
    <cellStyle name="Output 2" xfId="53" xr:uid="{00000000-0005-0000-0000-000040000000}"/>
    <cellStyle name="Parasts" xfId="0" builtinId="0"/>
    <cellStyle name="Parasts 2" xfId="70" xr:uid="{00000000-0005-0000-0000-000042000000}"/>
    <cellStyle name="Style 1" xfId="7" xr:uid="{00000000-0005-0000-0000-000043000000}"/>
    <cellStyle name="Title 2" xfId="54" xr:uid="{00000000-0005-0000-0000-000044000000}"/>
    <cellStyle name="Total 2" xfId="55" xr:uid="{00000000-0005-0000-0000-000045000000}"/>
    <cellStyle name="Warning Text 2" xfId="56" xr:uid="{00000000-0005-0000-0000-000046000000}"/>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A1:N31"/>
  <sheetViews>
    <sheetView showZeros="0" view="pageBreakPreview" zoomScaleNormal="100" zoomScaleSheetLayoutView="100" workbookViewId="0">
      <selection activeCell="D31" sqref="D31"/>
    </sheetView>
  </sheetViews>
  <sheetFormatPr defaultRowHeight="12.75"/>
  <cols>
    <col min="1" max="1" width="5.5703125" customWidth="1"/>
    <col min="2" max="2" width="12" customWidth="1"/>
    <col min="3" max="3" width="8.28515625" customWidth="1"/>
    <col min="5" max="5" width="6" customWidth="1"/>
    <col min="6" max="6" width="7.28515625" customWidth="1"/>
    <col min="7" max="7" width="6.42578125" customWidth="1"/>
    <col min="8" max="8" width="5.7109375" customWidth="1"/>
    <col min="9" max="9" width="2.28515625" customWidth="1"/>
    <col min="10" max="10" width="5.28515625" customWidth="1"/>
    <col min="12" max="12" width="6.28515625" customWidth="1"/>
    <col min="13" max="13" width="3.140625" customWidth="1"/>
  </cols>
  <sheetData>
    <row r="1" spans="1:14">
      <c r="A1" s="11"/>
      <c r="B1" s="11"/>
      <c r="C1" s="11"/>
      <c r="D1" s="11"/>
      <c r="E1" s="11"/>
      <c r="F1" s="11"/>
      <c r="G1" s="11"/>
      <c r="H1" s="11"/>
      <c r="I1" s="336" t="s">
        <v>10</v>
      </c>
      <c r="J1" s="336"/>
      <c r="K1" s="336"/>
      <c r="L1" s="336"/>
      <c r="M1" s="11"/>
    </row>
    <row r="2" spans="1:14">
      <c r="A2" s="11"/>
      <c r="B2" s="11"/>
      <c r="C2" s="11"/>
      <c r="D2" s="11"/>
      <c r="E2" s="11"/>
      <c r="F2" s="11"/>
      <c r="G2" s="337"/>
      <c r="H2" s="337"/>
      <c r="I2" s="337"/>
      <c r="J2" s="337"/>
      <c r="K2" s="337"/>
      <c r="L2" s="337"/>
      <c r="M2" s="11"/>
    </row>
    <row r="3" spans="1:14">
      <c r="A3" s="11"/>
      <c r="B3" s="11"/>
      <c r="C3" s="11"/>
      <c r="D3" s="11"/>
      <c r="E3" s="11"/>
      <c r="F3" s="11"/>
      <c r="G3" s="338"/>
      <c r="H3" s="338"/>
      <c r="I3" s="338"/>
      <c r="J3" s="338"/>
      <c r="K3" s="338"/>
      <c r="L3" s="338"/>
      <c r="M3" s="11"/>
    </row>
    <row r="4" spans="1:14">
      <c r="A4" s="11"/>
      <c r="B4" s="11"/>
      <c r="C4" s="11"/>
      <c r="D4" s="11"/>
      <c r="E4" s="11"/>
      <c r="F4" s="11"/>
      <c r="G4" s="38"/>
      <c r="H4" s="38"/>
      <c r="I4" s="38"/>
      <c r="J4" s="38"/>
      <c r="K4" s="38"/>
      <c r="L4" s="38"/>
      <c r="M4" s="11"/>
    </row>
    <row r="5" spans="1:14">
      <c r="A5" s="11"/>
      <c r="B5" s="11"/>
      <c r="C5" s="11"/>
      <c r="D5" s="11"/>
      <c r="E5" s="11"/>
      <c r="F5" s="11"/>
      <c r="G5" s="38"/>
      <c r="H5" s="38"/>
      <c r="I5" s="38"/>
      <c r="J5" s="38"/>
      <c r="K5" s="38"/>
      <c r="L5" s="38" t="s">
        <v>11</v>
      </c>
      <c r="M5" s="11"/>
    </row>
    <row r="6" spans="1:14">
      <c r="A6" s="11"/>
      <c r="B6" s="11"/>
      <c r="C6" s="11"/>
      <c r="D6" s="11"/>
      <c r="E6" s="11"/>
      <c r="F6" s="11"/>
      <c r="G6" s="118" t="s">
        <v>209</v>
      </c>
      <c r="H6" s="1"/>
      <c r="I6" s="1"/>
      <c r="J6" s="1"/>
      <c r="K6" s="1"/>
      <c r="L6" s="1"/>
      <c r="M6" s="11"/>
    </row>
    <row r="7" spans="1:14">
      <c r="A7" s="11"/>
      <c r="B7" s="11"/>
      <c r="C7" s="11"/>
      <c r="D7" s="11"/>
      <c r="E7" s="11"/>
      <c r="F7" s="11"/>
      <c r="G7" s="13"/>
      <c r="H7" s="13"/>
      <c r="I7" s="13"/>
      <c r="J7" s="13"/>
      <c r="K7" s="13"/>
      <c r="L7" s="13"/>
      <c r="M7" s="11"/>
    </row>
    <row r="8" spans="1:14" ht="18.75">
      <c r="A8" s="339" t="s">
        <v>210</v>
      </c>
      <c r="B8" s="339"/>
      <c r="C8" s="339"/>
      <c r="D8" s="339"/>
      <c r="E8" s="339"/>
      <c r="F8" s="339"/>
      <c r="G8" s="339"/>
      <c r="H8" s="339"/>
      <c r="I8" s="339"/>
      <c r="J8" s="339"/>
      <c r="K8" s="339"/>
      <c r="L8" s="339"/>
      <c r="M8" s="339"/>
    </row>
    <row r="9" spans="1:14" ht="18.75">
      <c r="A9" s="39"/>
      <c r="B9" s="39"/>
      <c r="C9" s="39"/>
      <c r="D9" s="39"/>
      <c r="E9" s="39"/>
      <c r="F9" s="39"/>
      <c r="G9" s="39"/>
      <c r="H9" s="39"/>
      <c r="I9" s="39"/>
      <c r="J9" s="39"/>
      <c r="K9" s="39"/>
      <c r="L9" s="39"/>
      <c r="M9" s="39"/>
    </row>
    <row r="10" spans="1:14" ht="40.9" customHeight="1">
      <c r="A10" s="325" t="s">
        <v>18</v>
      </c>
      <c r="B10" s="325"/>
      <c r="C10" s="326" t="str">
        <f>'LT-1;SagatavZemesd'!C4</f>
        <v>Katlumājas pārbūve</v>
      </c>
      <c r="D10" s="327"/>
      <c r="E10" s="327"/>
      <c r="F10" s="327"/>
      <c r="G10" s="327"/>
      <c r="H10" s="327"/>
      <c r="I10" s="327"/>
      <c r="J10" s="327"/>
      <c r="K10" s="327"/>
      <c r="L10" s="327"/>
      <c r="M10" s="327"/>
    </row>
    <row r="11" spans="1:14" s="124" customFormat="1">
      <c r="A11" s="324" t="s">
        <v>211</v>
      </c>
      <c r="B11" s="325"/>
      <c r="C11" s="326" t="s">
        <v>212</v>
      </c>
      <c r="D11" s="327"/>
      <c r="E11" s="327"/>
      <c r="F11" s="327"/>
      <c r="G11" s="327"/>
      <c r="H11" s="327"/>
      <c r="I11" s="327"/>
      <c r="J11" s="327"/>
      <c r="K11" s="327"/>
      <c r="L11" s="327"/>
      <c r="M11" s="327"/>
    </row>
    <row r="12" spans="1:14">
      <c r="A12" s="349" t="s">
        <v>19</v>
      </c>
      <c r="B12" s="349"/>
      <c r="C12" s="326" t="str">
        <f>'LT-1;SagatavZemesd'!C5</f>
        <v>Ozolu iela 11, Ozoli, Liezeres pagasts, Madonas novads</v>
      </c>
      <c r="D12" s="327"/>
      <c r="E12" s="327"/>
      <c r="F12" s="327"/>
      <c r="G12" s="327"/>
      <c r="H12" s="327"/>
      <c r="I12" s="327"/>
      <c r="J12" s="327"/>
      <c r="K12" s="327"/>
      <c r="L12" s="327"/>
      <c r="M12" s="327"/>
    </row>
    <row r="13" spans="1:14">
      <c r="A13" s="349" t="s">
        <v>20</v>
      </c>
      <c r="B13" s="349"/>
      <c r="C13" s="326" t="str">
        <f>'LT-1;SagatavZemesd'!C6</f>
        <v>Sia "Madonas siltums"</v>
      </c>
      <c r="D13" s="327"/>
      <c r="E13" s="327"/>
      <c r="F13" s="327"/>
      <c r="G13" s="327"/>
      <c r="H13" s="327"/>
      <c r="I13" s="327"/>
      <c r="J13" s="327"/>
      <c r="K13" s="327"/>
      <c r="L13" s="327"/>
      <c r="M13" s="327"/>
    </row>
    <row r="14" spans="1:14" s="54" customFormat="1">
      <c r="A14" s="323" t="s">
        <v>213</v>
      </c>
      <c r="B14" s="323"/>
      <c r="C14" s="348" t="str">
        <f>'LT-1;SagatavZemesd'!C7</f>
        <v>2017/03/MS</v>
      </c>
      <c r="D14" s="348"/>
      <c r="E14" s="348"/>
      <c r="F14" s="59"/>
      <c r="G14" s="59"/>
      <c r="H14" s="59"/>
      <c r="I14" s="59"/>
      <c r="J14" s="59"/>
      <c r="K14" s="59"/>
      <c r="L14" s="59"/>
      <c r="M14" s="59"/>
    </row>
    <row r="15" spans="1:14">
      <c r="A15" s="7"/>
      <c r="B15" s="7"/>
      <c r="C15" s="7"/>
      <c r="D15" s="9"/>
      <c r="E15" s="343"/>
      <c r="F15" s="343"/>
      <c r="G15" s="343"/>
      <c r="H15" s="58"/>
      <c r="I15" s="41"/>
      <c r="J15" s="41"/>
      <c r="M15" s="36"/>
      <c r="N15" s="36"/>
    </row>
    <row r="16" spans="1:14" ht="13.5" thickBot="1">
      <c r="A16" s="42"/>
      <c r="B16" s="8"/>
      <c r="C16" s="8"/>
      <c r="D16" s="43"/>
      <c r="E16" s="43"/>
      <c r="F16" s="43"/>
      <c r="G16" s="43"/>
      <c r="H16" s="43"/>
      <c r="I16" s="44"/>
      <c r="J16" s="44"/>
      <c r="K16" s="40"/>
      <c r="L16" s="40"/>
      <c r="M16" s="40"/>
    </row>
    <row r="17" spans="1:14" ht="13.5" thickBot="1">
      <c r="A17" s="45" t="s">
        <v>12</v>
      </c>
      <c r="B17" s="344" t="s">
        <v>18</v>
      </c>
      <c r="C17" s="345"/>
      <c r="D17" s="345"/>
      <c r="E17" s="345"/>
      <c r="F17" s="345"/>
      <c r="G17" s="345"/>
      <c r="H17" s="345"/>
      <c r="I17" s="345"/>
      <c r="J17" s="345"/>
      <c r="K17" s="346" t="s">
        <v>102</v>
      </c>
      <c r="L17" s="345"/>
      <c r="M17" s="347"/>
    </row>
    <row r="18" spans="1:14">
      <c r="A18" s="46"/>
      <c r="B18" s="337"/>
      <c r="C18" s="337"/>
      <c r="D18" s="337"/>
      <c r="E18" s="337"/>
      <c r="F18" s="337"/>
      <c r="G18" s="337"/>
      <c r="H18" s="337"/>
      <c r="I18" s="337"/>
      <c r="J18" s="340"/>
      <c r="K18" s="341"/>
      <c r="L18" s="337"/>
      <c r="M18" s="342"/>
    </row>
    <row r="19" spans="1:14" ht="42" customHeight="1">
      <c r="A19" s="47">
        <v>1</v>
      </c>
      <c r="B19" s="330" t="str">
        <f>C10</f>
        <v>Katlumājas pārbūve</v>
      </c>
      <c r="C19" s="331"/>
      <c r="D19" s="331"/>
      <c r="E19" s="331"/>
      <c r="F19" s="331"/>
      <c r="G19" s="331"/>
      <c r="H19" s="331"/>
      <c r="I19" s="331"/>
      <c r="J19" s="332"/>
      <c r="K19" s="333">
        <f>Kopsavilkums!G10</f>
        <v>0</v>
      </c>
      <c r="L19" s="334"/>
      <c r="M19" s="335"/>
    </row>
    <row r="20" spans="1:14" ht="13.5" thickBot="1">
      <c r="A20" s="48"/>
      <c r="B20" s="321"/>
      <c r="C20" s="321"/>
      <c r="D20" s="321"/>
      <c r="E20" s="321"/>
      <c r="F20" s="321"/>
      <c r="G20" s="321"/>
      <c r="H20" s="321"/>
      <c r="I20" s="321"/>
      <c r="J20" s="322"/>
      <c r="K20" s="306"/>
      <c r="L20" s="307"/>
      <c r="M20" s="308"/>
    </row>
    <row r="21" spans="1:14">
      <c r="A21" s="49"/>
      <c r="B21" s="309"/>
      <c r="C21" s="310"/>
      <c r="D21" s="310"/>
      <c r="E21" s="310"/>
      <c r="F21" s="310"/>
      <c r="G21" s="310"/>
      <c r="H21" s="310"/>
      <c r="I21" s="310"/>
      <c r="J21" s="310"/>
      <c r="K21" s="311"/>
      <c r="L21" s="312"/>
      <c r="M21" s="313"/>
    </row>
    <row r="22" spans="1:14">
      <c r="A22" s="328" t="s">
        <v>13</v>
      </c>
      <c r="B22" s="329"/>
      <c r="C22" s="329"/>
      <c r="D22" s="329"/>
      <c r="E22" s="329"/>
      <c r="F22" s="329"/>
      <c r="G22" s="329"/>
      <c r="H22" s="329"/>
      <c r="I22" s="329"/>
      <c r="J22" s="329"/>
      <c r="K22" s="314">
        <f>K19</f>
        <v>0</v>
      </c>
      <c r="L22" s="315"/>
      <c r="M22" s="316"/>
      <c r="N22" s="50"/>
    </row>
    <row r="23" spans="1:14">
      <c r="A23" s="317" t="s">
        <v>14</v>
      </c>
      <c r="B23" s="318"/>
      <c r="C23" s="318"/>
      <c r="D23" s="318"/>
      <c r="E23" s="318"/>
      <c r="F23" s="318"/>
      <c r="G23" s="318"/>
      <c r="H23" s="318"/>
      <c r="I23" s="318"/>
      <c r="J23" s="6">
        <v>21</v>
      </c>
      <c r="K23" s="319">
        <f>ROUND(K22*J23/100,2)</f>
        <v>0</v>
      </c>
      <c r="L23" s="319"/>
      <c r="M23" s="320"/>
    </row>
    <row r="24" spans="1:14" ht="13.5" thickBot="1">
      <c r="A24" s="301" t="s">
        <v>13</v>
      </c>
      <c r="B24" s="302"/>
      <c r="C24" s="302"/>
      <c r="D24" s="302"/>
      <c r="E24" s="302"/>
      <c r="F24" s="302"/>
      <c r="G24" s="302"/>
      <c r="H24" s="302"/>
      <c r="I24" s="302"/>
      <c r="J24" s="302"/>
      <c r="K24" s="303">
        <f>SUM(K22:M23)</f>
        <v>0</v>
      </c>
      <c r="L24" s="304"/>
      <c r="M24" s="305"/>
    </row>
    <row r="25" spans="1:14">
      <c r="A25" s="167"/>
      <c r="B25" s="167"/>
      <c r="C25" s="167"/>
      <c r="D25" s="168"/>
      <c r="E25" s="168"/>
      <c r="F25" s="168"/>
      <c r="G25" s="168"/>
      <c r="H25" s="168"/>
      <c r="I25" s="167"/>
      <c r="J25" s="167"/>
      <c r="K25" s="168"/>
      <c r="L25" s="168"/>
      <c r="M25" s="168"/>
      <c r="N25" s="169"/>
    </row>
    <row r="26" spans="1:14">
      <c r="A26" s="167"/>
      <c r="B26" s="118" t="s">
        <v>81</v>
      </c>
      <c r="C26" s="118"/>
      <c r="D26" s="122" t="s">
        <v>204</v>
      </c>
      <c r="E26" s="157"/>
      <c r="F26" s="164"/>
      <c r="G26" s="164" t="s">
        <v>256</v>
      </c>
      <c r="H26" s="168"/>
      <c r="I26" s="167"/>
      <c r="J26" s="167"/>
      <c r="K26" s="168"/>
      <c r="L26" s="168"/>
      <c r="M26" s="168"/>
      <c r="N26" s="169"/>
    </row>
    <row r="27" spans="1:14">
      <c r="A27" s="170"/>
      <c r="B27" s="118"/>
      <c r="C27" s="118"/>
      <c r="D27" s="122"/>
      <c r="E27" s="157"/>
      <c r="F27" s="164"/>
      <c r="G27" s="35"/>
      <c r="H27" s="171"/>
      <c r="I27" s="170"/>
      <c r="J27" s="170"/>
      <c r="K27" s="170"/>
      <c r="L27" s="170"/>
      <c r="M27" s="170"/>
      <c r="N27" s="169"/>
    </row>
    <row r="28" spans="1:14">
      <c r="A28" s="170"/>
      <c r="B28" s="166" t="str">
        <f>Kopsavilkums!B34</f>
        <v>Tāme sastādīta</v>
      </c>
      <c r="C28" s="89"/>
      <c r="D28" s="89" t="str">
        <f>'LT-1;SagatavZemesd'!B56</f>
        <v>2017 gada 24.augustā</v>
      </c>
      <c r="E28" s="124"/>
      <c r="F28" s="119"/>
      <c r="G28" s="11"/>
      <c r="H28" s="171"/>
      <c r="I28" s="170"/>
      <c r="J28" s="170"/>
      <c r="K28" s="170"/>
      <c r="L28" s="170"/>
      <c r="M28" s="170"/>
      <c r="N28" s="169"/>
    </row>
    <row r="29" spans="1:14">
      <c r="A29" s="170"/>
      <c r="B29" s="159"/>
      <c r="C29" s="89"/>
      <c r="D29" s="89"/>
      <c r="E29" s="124"/>
      <c r="F29" s="119"/>
      <c r="G29" s="11"/>
      <c r="H29" s="171"/>
      <c r="I29" s="170"/>
      <c r="J29" s="170"/>
      <c r="K29" s="170"/>
      <c r="L29" s="170"/>
      <c r="M29" s="170"/>
      <c r="N29" s="169"/>
    </row>
    <row r="30" spans="1:14">
      <c r="A30" s="169"/>
      <c r="B30" s="118" t="s">
        <v>9</v>
      </c>
      <c r="C30" s="118"/>
      <c r="D30" s="117" t="s">
        <v>255</v>
      </c>
      <c r="E30" s="158"/>
      <c r="F30" s="165"/>
      <c r="G30" s="35"/>
      <c r="H30" s="171"/>
      <c r="I30" s="170"/>
      <c r="J30" s="170"/>
      <c r="K30" s="170"/>
      <c r="L30" s="170"/>
      <c r="M30" s="170"/>
      <c r="N30" s="169"/>
    </row>
    <row r="31" spans="1:14">
      <c r="A31" s="169"/>
      <c r="B31" s="118" t="s">
        <v>203</v>
      </c>
      <c r="C31" s="118"/>
      <c r="D31" s="117"/>
      <c r="E31" s="120"/>
      <c r="F31" s="121"/>
      <c r="G31" s="11"/>
      <c r="H31" s="169"/>
      <c r="I31" s="169"/>
      <c r="J31" s="169"/>
      <c r="K31" s="169"/>
      <c r="L31" s="169"/>
      <c r="M31" s="169"/>
      <c r="N31" s="169"/>
    </row>
  </sheetData>
  <mergeCells count="31">
    <mergeCell ref="I1:L1"/>
    <mergeCell ref="G2:L2"/>
    <mergeCell ref="G3:L3"/>
    <mergeCell ref="A8:M8"/>
    <mergeCell ref="B18:J18"/>
    <mergeCell ref="K18:M18"/>
    <mergeCell ref="E15:G15"/>
    <mergeCell ref="B17:J17"/>
    <mergeCell ref="K17:M17"/>
    <mergeCell ref="C14:E14"/>
    <mergeCell ref="C12:M12"/>
    <mergeCell ref="C13:M13"/>
    <mergeCell ref="A10:B10"/>
    <mergeCell ref="C10:M10"/>
    <mergeCell ref="A12:B12"/>
    <mergeCell ref="A13:B13"/>
    <mergeCell ref="A14:B14"/>
    <mergeCell ref="A11:B11"/>
    <mergeCell ref="C11:M11"/>
    <mergeCell ref="A22:J22"/>
    <mergeCell ref="B19:J19"/>
    <mergeCell ref="K19:M19"/>
    <mergeCell ref="A24:J24"/>
    <mergeCell ref="K24:M24"/>
    <mergeCell ref="K20:M20"/>
    <mergeCell ref="B21:J21"/>
    <mergeCell ref="K21:M21"/>
    <mergeCell ref="K22:M22"/>
    <mergeCell ref="A23:I23"/>
    <mergeCell ref="K23:M23"/>
    <mergeCell ref="B20:J20"/>
  </mergeCells>
  <phoneticPr fontId="12" type="noConversion"/>
  <pageMargins left="0.70866141732283472" right="0.70866141732283472" top="0.74803149606299213" bottom="0.74803149606299213" header="0.31496062992125984" footer="0.31496062992125984"/>
  <pageSetup paperSize="9" orientation="portrait" r:id="rId1"/>
  <headerFooter>
    <oddHeader>&amp;A</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sheetPr>
  <dimension ref="A3:O40"/>
  <sheetViews>
    <sheetView showZeros="0" view="pageBreakPreview" zoomScaleNormal="100" zoomScaleSheetLayoutView="100" workbookViewId="0">
      <selection activeCell="D37" sqref="D37"/>
    </sheetView>
  </sheetViews>
  <sheetFormatPr defaultRowHeight="12.75"/>
  <cols>
    <col min="1" max="1" width="4.42578125" style="11" customWidth="1"/>
    <col min="2" max="2" width="12.42578125" style="11" customWidth="1"/>
    <col min="3" max="3" width="32.140625" style="11" customWidth="1"/>
    <col min="4" max="4" width="11.5703125" style="11" customWidth="1"/>
    <col min="5" max="5" width="8.85546875" style="11" customWidth="1"/>
    <col min="6" max="6" width="10.28515625" style="11" customWidth="1"/>
    <col min="7" max="7" width="11.7109375" style="11" customWidth="1"/>
    <col min="8" max="8" width="11.85546875" style="11" customWidth="1"/>
    <col min="9" max="11" width="9.140625" style="11"/>
    <col min="12" max="12" width="10.140625" style="11" bestFit="1" customWidth="1"/>
    <col min="13" max="16384" width="9.140625" style="11"/>
  </cols>
  <sheetData>
    <row r="3" spans="1:15" ht="15.75">
      <c r="B3" s="12" t="s">
        <v>207</v>
      </c>
    </row>
    <row r="4" spans="1:15">
      <c r="B4" s="163"/>
      <c r="C4" s="163" t="s">
        <v>208</v>
      </c>
      <c r="D4" s="163"/>
      <c r="E4" s="163"/>
      <c r="F4" s="163"/>
      <c r="G4" s="163"/>
      <c r="H4" s="163"/>
      <c r="I4" s="163"/>
      <c r="J4" s="163"/>
      <c r="K4" s="163"/>
      <c r="L4" s="163"/>
      <c r="M4" s="163"/>
      <c r="N4" s="163"/>
    </row>
    <row r="6" spans="1:15" s="1" customFormat="1" ht="27" customHeight="1">
      <c r="A6" s="358" t="s">
        <v>18</v>
      </c>
      <c r="B6" s="358"/>
      <c r="C6" s="359" t="str">
        <f>'LT-1;SagatavZemesd'!C4</f>
        <v>Katlumājas pārbūve</v>
      </c>
      <c r="D6" s="359"/>
      <c r="E6" s="359"/>
      <c r="F6" s="359"/>
      <c r="G6" s="359"/>
      <c r="H6" s="359"/>
      <c r="I6" s="11"/>
      <c r="J6" s="11"/>
      <c r="K6" s="11"/>
      <c r="L6" s="11"/>
      <c r="M6" s="11"/>
      <c r="N6" s="11"/>
      <c r="O6" s="11"/>
    </row>
    <row r="7" spans="1:15" s="1" customFormat="1">
      <c r="A7" s="358" t="s">
        <v>19</v>
      </c>
      <c r="B7" s="358"/>
      <c r="C7" s="359" t="str">
        <f>'LT-1;SagatavZemesd'!C5</f>
        <v>Ozolu iela 11, Ozoli, Liezeres pagasts, Madonas novads</v>
      </c>
      <c r="D7" s="359"/>
      <c r="E7" s="359"/>
      <c r="F7" s="359"/>
      <c r="G7" s="359"/>
      <c r="H7" s="359"/>
      <c r="I7" s="11"/>
      <c r="J7" s="11"/>
      <c r="K7" s="11"/>
      <c r="L7" s="11"/>
      <c r="M7" s="11"/>
      <c r="N7" s="11"/>
      <c r="O7" s="11"/>
    </row>
    <row r="8" spans="1:15" s="1" customFormat="1">
      <c r="A8" s="358" t="s">
        <v>20</v>
      </c>
      <c r="B8" s="358"/>
      <c r="C8" s="359" t="str">
        <f>'LT-1;SagatavZemesd'!C6</f>
        <v>Sia "Madonas siltums"</v>
      </c>
      <c r="D8" s="359"/>
      <c r="E8" s="359"/>
      <c r="F8" s="359"/>
      <c r="G8" s="359"/>
      <c r="H8" s="359"/>
      <c r="I8" s="11"/>
      <c r="J8" s="11"/>
      <c r="K8" s="11"/>
      <c r="L8" s="11"/>
      <c r="M8" s="11"/>
      <c r="N8" s="11"/>
      <c r="O8" s="11"/>
    </row>
    <row r="9" spans="1:15" s="1" customFormat="1">
      <c r="A9" s="358" t="s">
        <v>21</v>
      </c>
      <c r="B9" s="358"/>
      <c r="C9" s="154" t="str">
        <f>'LT-1;SagatavZemesd'!C7</f>
        <v>2017/03/MS</v>
      </c>
      <c r="D9" s="11"/>
      <c r="E9" s="11"/>
      <c r="F9" s="11"/>
      <c r="G9" s="11"/>
      <c r="H9" s="11"/>
      <c r="I9" s="11"/>
      <c r="J9" s="11"/>
      <c r="K9" s="11"/>
      <c r="L9" s="11"/>
      <c r="M9" s="11"/>
      <c r="N9" s="11"/>
      <c r="O9" s="11"/>
    </row>
    <row r="10" spans="1:15">
      <c r="D10" s="357" t="s">
        <v>97</v>
      </c>
      <c r="E10" s="356"/>
      <c r="F10" s="356"/>
      <c r="G10" s="14">
        <f>D30</f>
        <v>0</v>
      </c>
    </row>
    <row r="11" spans="1:15" ht="13.15" customHeight="1">
      <c r="D11" s="356" t="s">
        <v>0</v>
      </c>
      <c r="E11" s="356"/>
      <c r="F11" s="356"/>
      <c r="G11" s="15">
        <f>SUM(H20:H24)</f>
        <v>0</v>
      </c>
    </row>
    <row r="15" spans="1:15">
      <c r="A15" s="353" t="s">
        <v>1</v>
      </c>
      <c r="B15" s="353" t="s">
        <v>2</v>
      </c>
      <c r="C15" s="353" t="s">
        <v>3</v>
      </c>
      <c r="D15" s="355" t="s">
        <v>98</v>
      </c>
      <c r="E15" s="353" t="s">
        <v>4</v>
      </c>
      <c r="F15" s="353"/>
      <c r="G15" s="353"/>
      <c r="H15" s="353" t="s">
        <v>29</v>
      </c>
    </row>
    <row r="16" spans="1:15" ht="13.15" customHeight="1">
      <c r="A16" s="353"/>
      <c r="B16" s="353"/>
      <c r="C16" s="353"/>
      <c r="D16" s="353"/>
      <c r="E16" s="355" t="s">
        <v>99</v>
      </c>
      <c r="F16" s="355" t="s">
        <v>100</v>
      </c>
      <c r="G16" s="355" t="s">
        <v>101</v>
      </c>
      <c r="H16" s="353"/>
    </row>
    <row r="17" spans="1:12">
      <c r="A17" s="353"/>
      <c r="B17" s="353"/>
      <c r="C17" s="353"/>
      <c r="D17" s="353"/>
      <c r="E17" s="353"/>
      <c r="F17" s="353"/>
      <c r="G17" s="353"/>
      <c r="H17" s="353"/>
    </row>
    <row r="18" spans="1:12" ht="13.5" thickBot="1">
      <c r="A18" s="354"/>
      <c r="B18" s="354"/>
      <c r="C18" s="354"/>
      <c r="D18" s="354"/>
      <c r="E18" s="354"/>
      <c r="F18" s="354"/>
      <c r="G18" s="354"/>
      <c r="H18" s="354"/>
    </row>
    <row r="19" spans="1:12" ht="11.25" customHeight="1" thickTop="1">
      <c r="A19" s="16"/>
      <c r="B19" s="17"/>
      <c r="C19" s="17"/>
      <c r="D19" s="17"/>
      <c r="E19" s="17"/>
      <c r="F19" s="17"/>
      <c r="G19" s="17"/>
      <c r="H19" s="17"/>
    </row>
    <row r="20" spans="1:12">
      <c r="A20" s="18">
        <v>1</v>
      </c>
      <c r="B20" s="19" t="str">
        <f>'LT-1;SagatavZemesd'!C2</f>
        <v>LT-01/09/2017</v>
      </c>
      <c r="C20" s="102" t="str">
        <f>'LT-1;SagatavZemesd'!C3</f>
        <v>LT 1;Sagatavošanās, demontāža, zemes darbi un labiekārtošana</v>
      </c>
      <c r="D20" s="20">
        <f>'LT-1;SagatavZemesd'!J6</f>
        <v>0</v>
      </c>
      <c r="E20" s="20">
        <f>'LT-1;SagatavZemesd'!M53</f>
        <v>0</v>
      </c>
      <c r="F20" s="20">
        <f>'LT-1;SagatavZemesd'!N53</f>
        <v>0</v>
      </c>
      <c r="G20" s="20">
        <f>'LT-1;SagatavZemesd'!O53</f>
        <v>0</v>
      </c>
      <c r="H20" s="20">
        <f>'LT-1;SagatavZemesd'!L53</f>
        <v>0</v>
      </c>
    </row>
    <row r="21" spans="1:12" ht="29.25" customHeight="1">
      <c r="A21" s="18">
        <v>2</v>
      </c>
      <c r="B21" s="21" t="str">
        <f>'LT-2; VispCeltn'!C2</f>
        <v>LT-02/09/2017</v>
      </c>
      <c r="C21" s="55" t="str">
        <f>'LT-2; VispCeltn'!C3</f>
        <v>LT 2; Vispārceltnieciskie darbi</v>
      </c>
      <c r="D21" s="20">
        <f>'LT-2; VispCeltn'!J6</f>
        <v>0</v>
      </c>
      <c r="E21" s="20">
        <f>'LT-2; VispCeltn'!M125</f>
        <v>0</v>
      </c>
      <c r="F21" s="20">
        <f>'LT-2; VispCeltn'!N125</f>
        <v>0</v>
      </c>
      <c r="G21" s="20">
        <f>'LT-2; VispCeltn'!O125</f>
        <v>0</v>
      </c>
      <c r="H21" s="20">
        <f>'LT-2; VispCeltn'!L125</f>
        <v>0</v>
      </c>
    </row>
    <row r="22" spans="1:12">
      <c r="A22" s="18">
        <v>3</v>
      </c>
      <c r="B22" s="19" t="str">
        <f>'LT-3; UK_UKT'!C2</f>
        <v>LT-03/08/2017</v>
      </c>
      <c r="C22" s="21" t="str">
        <f>'LT-3; UK_UKT'!C3</f>
        <v>LT 3; Ūdensapgāde un kanalizācija</v>
      </c>
      <c r="D22" s="20">
        <f>'LT-3; UK_UKT'!J6</f>
        <v>0</v>
      </c>
      <c r="E22" s="20">
        <f>'LT-3; UK_UKT'!M95</f>
        <v>0</v>
      </c>
      <c r="F22" s="20">
        <f>'LT-3; UK_UKT'!N95</f>
        <v>0</v>
      </c>
      <c r="G22" s="20">
        <f>'LT-3; UK_UKT'!O95</f>
        <v>0</v>
      </c>
      <c r="H22" s="20">
        <f>'LT-3; UK_UKT'!L95</f>
        <v>0</v>
      </c>
    </row>
    <row r="23" spans="1:12">
      <c r="A23" s="18">
        <v>4</v>
      </c>
      <c r="B23" s="19" t="str">
        <f>'LT-4; AVK_SAT'!C2</f>
        <v>LT-04/08/2017</v>
      </c>
      <c r="C23" s="21" t="str">
        <f>'LT-4; AVK_SAT'!C3</f>
        <v>LT 4; Apkure, vēdināšana</v>
      </c>
      <c r="D23" s="20">
        <f>'LT-4; AVK_SAT'!J6</f>
        <v>0</v>
      </c>
      <c r="E23" s="20">
        <f>'LT-4; AVK_SAT'!M76</f>
        <v>0</v>
      </c>
      <c r="F23" s="20">
        <f>'LT-4; AVK_SAT'!N76</f>
        <v>0</v>
      </c>
      <c r="G23" s="20">
        <f>'LT-4; AVK_SAT'!O76</f>
        <v>0</v>
      </c>
      <c r="H23" s="20">
        <f>'LT-4; AVK_SAT'!L76</f>
        <v>0</v>
      </c>
    </row>
    <row r="24" spans="1:12">
      <c r="A24" s="107">
        <v>5</v>
      </c>
      <c r="B24" s="109" t="str">
        <f>'LT-5; SM'!C2</f>
        <v>LT-05/08/2017</v>
      </c>
      <c r="C24" s="110" t="str">
        <f>'LT-5; SM'!C3</f>
        <v>Siltummehānika, iekārtas un ierīces</v>
      </c>
      <c r="D24" s="111">
        <f>'LT-5; SM'!J6</f>
        <v>0</v>
      </c>
      <c r="E24" s="111">
        <f>'LT-5; SM'!M137</f>
        <v>0</v>
      </c>
      <c r="F24" s="111">
        <f>'LT-5; SM'!N137</f>
        <v>0</v>
      </c>
      <c r="G24" s="111">
        <f>'LT-5; SM'!O137</f>
        <v>0</v>
      </c>
      <c r="H24" s="111">
        <f>'LT-5; SM'!L137</f>
        <v>0</v>
      </c>
    </row>
    <row r="25" spans="1:12" ht="18" customHeight="1" thickBot="1">
      <c r="A25" s="22"/>
      <c r="B25" s="23"/>
      <c r="C25" s="24"/>
      <c r="D25" s="25"/>
      <c r="E25" s="25"/>
      <c r="F25" s="25"/>
      <c r="G25" s="25"/>
      <c r="H25" s="25"/>
      <c r="L25" s="26"/>
    </row>
    <row r="26" spans="1:12" ht="13.5" thickTop="1">
      <c r="A26" s="27"/>
      <c r="B26" s="27"/>
      <c r="C26" s="28" t="s">
        <v>31</v>
      </c>
      <c r="D26" s="29">
        <f>SUM(D20:D25)</f>
        <v>0</v>
      </c>
      <c r="J26" s="26"/>
    </row>
    <row r="27" spans="1:12">
      <c r="A27" s="351" t="s">
        <v>5</v>
      </c>
      <c r="B27" s="352"/>
      <c r="C27" s="30">
        <v>0.1</v>
      </c>
      <c r="D27" s="31">
        <f>ROUND(D26*C27,2)</f>
        <v>0</v>
      </c>
    </row>
    <row r="28" spans="1:12" ht="30" customHeight="1">
      <c r="A28" s="353" t="s">
        <v>6</v>
      </c>
      <c r="B28" s="353"/>
      <c r="C28" s="57">
        <v>0.15</v>
      </c>
      <c r="D28" s="19">
        <f>ROUND(D27*C28,2)</f>
        <v>0</v>
      </c>
      <c r="K28" s="32"/>
    </row>
    <row r="29" spans="1:12" ht="15.75" customHeight="1">
      <c r="A29" s="351" t="s">
        <v>7</v>
      </c>
      <c r="B29" s="352"/>
      <c r="C29" s="30">
        <v>0.1</v>
      </c>
      <c r="D29" s="31">
        <f>ROUND(D26*C29,2)</f>
        <v>0</v>
      </c>
      <c r="K29" s="33"/>
    </row>
    <row r="30" spans="1:12" ht="15.75">
      <c r="A30" s="350" t="s">
        <v>8</v>
      </c>
      <c r="B30" s="350"/>
      <c r="C30" s="19"/>
      <c r="D30" s="34">
        <f>D26+D27+D29</f>
        <v>0</v>
      </c>
      <c r="K30" s="33"/>
    </row>
    <row r="31" spans="1:12">
      <c r="K31" s="32"/>
    </row>
    <row r="32" spans="1:12">
      <c r="A32" s="7"/>
      <c r="B32" s="118" t="s">
        <v>81</v>
      </c>
      <c r="C32" s="118"/>
      <c r="D32" s="122" t="s">
        <v>204</v>
      </c>
      <c r="E32" s="157"/>
      <c r="F32" s="164" t="str">
        <f>'LT-1;SagatavZemesd'!D55</f>
        <v>2017 gada 24.augustā</v>
      </c>
      <c r="G32" s="35"/>
    </row>
    <row r="33" spans="1:7">
      <c r="A33" s="7"/>
      <c r="B33" s="118"/>
      <c r="C33" s="118"/>
      <c r="D33" s="122"/>
      <c r="E33" s="157"/>
      <c r="F33" s="164"/>
      <c r="G33" s="35"/>
    </row>
    <row r="34" spans="1:7">
      <c r="A34" s="7"/>
      <c r="B34" s="166" t="str">
        <f>'LT-1;SagatavZemesd'!A56</f>
        <v>Tāme sastādīta</v>
      </c>
      <c r="C34" s="89" t="str">
        <f>'LT-1;SagatavZemesd'!B56</f>
        <v>2017 gada 24.augustā</v>
      </c>
      <c r="D34" s="89"/>
      <c r="E34" s="124"/>
      <c r="F34" s="119"/>
    </row>
    <row r="35" spans="1:7">
      <c r="A35" s="7"/>
      <c r="B35" s="159"/>
      <c r="C35" s="89"/>
      <c r="D35" s="89"/>
      <c r="E35" s="124"/>
      <c r="F35" s="119"/>
    </row>
    <row r="36" spans="1:7">
      <c r="A36" s="7"/>
      <c r="B36" s="118" t="s">
        <v>9</v>
      </c>
      <c r="C36" s="118"/>
      <c r="D36" s="117" t="s">
        <v>255</v>
      </c>
      <c r="E36" s="158"/>
      <c r="F36" s="165" t="str">
        <f>'LT-1;SagatavZemesd'!D57</f>
        <v>2017 gada 24.augustā</v>
      </c>
      <c r="G36" s="35"/>
    </row>
    <row r="37" spans="1:7">
      <c r="B37" s="118" t="s">
        <v>203</v>
      </c>
      <c r="C37" s="118"/>
      <c r="D37" s="117"/>
      <c r="E37" s="120"/>
      <c r="F37" s="121"/>
    </row>
    <row r="40" spans="1:7">
      <c r="C40" s="37"/>
    </row>
  </sheetData>
  <mergeCells count="22">
    <mergeCell ref="D10:F10"/>
    <mergeCell ref="A6:B6"/>
    <mergeCell ref="A7:B7"/>
    <mergeCell ref="A8:B8"/>
    <mergeCell ref="A9:B9"/>
    <mergeCell ref="C6:H6"/>
    <mergeCell ref="C7:H7"/>
    <mergeCell ref="C8:H8"/>
    <mergeCell ref="D11:F11"/>
    <mergeCell ref="A15:A18"/>
    <mergeCell ref="B15:B18"/>
    <mergeCell ref="C15:C18"/>
    <mergeCell ref="D15:D18"/>
    <mergeCell ref="A30:B30"/>
    <mergeCell ref="A27:B27"/>
    <mergeCell ref="A28:B28"/>
    <mergeCell ref="H15:H18"/>
    <mergeCell ref="E16:E18"/>
    <mergeCell ref="F16:F18"/>
    <mergeCell ref="G16:G18"/>
    <mergeCell ref="E15:G15"/>
    <mergeCell ref="A29:B29"/>
  </mergeCells>
  <phoneticPr fontId="12" type="noConversion"/>
  <pageMargins left="0.70866141732283472" right="0.31496062992125984" top="0.55118110236220474" bottom="0.55118110236220474" header="0.31496062992125984" footer="0.31496062992125984"/>
  <pageSetup paperSize="9" scale="90" orientation="portrait" r:id="rId1"/>
  <headerFooter>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Q58"/>
  <sheetViews>
    <sheetView showZeros="0" view="pageBreakPreview" zoomScale="90" zoomScaleNormal="100" zoomScaleSheetLayoutView="90" workbookViewId="0">
      <pane xSplit="5" ySplit="10" topLeftCell="Q35" activePane="bottomRight" state="frozen"/>
      <selection pane="topRight" activeCell="E1" sqref="E1"/>
      <selection pane="bottomLeft" activeCell="A11" sqref="A11"/>
      <selection pane="bottomRight" activeCell="V52" sqref="V52"/>
    </sheetView>
  </sheetViews>
  <sheetFormatPr defaultRowHeight="12.75" outlineLevelRow="1" outlineLevelCol="1"/>
  <cols>
    <col min="1" max="1" width="13.85546875" style="82" customWidth="1"/>
    <col min="2" max="2" width="13.85546875" style="120" hidden="1" customWidth="1"/>
    <col min="3" max="3" width="45.5703125" style="82" customWidth="1"/>
    <col min="4" max="4" width="7.140625" style="82" customWidth="1"/>
    <col min="5" max="5" width="14.5703125" style="82" customWidth="1"/>
    <col min="6" max="6" width="8.140625" style="82" hidden="1" customWidth="1" outlineLevel="1"/>
    <col min="7" max="7" width="6.85546875" style="82" hidden="1" customWidth="1" outlineLevel="1"/>
    <col min="8" max="8" width="9.7109375" style="82" hidden="1" customWidth="1" outlineLevel="1"/>
    <col min="9" max="9" width="11.28515625" style="82" hidden="1" customWidth="1" outlineLevel="1"/>
    <col min="10" max="10" width="11" style="82" hidden="1" customWidth="1" outlineLevel="1"/>
    <col min="11" max="11" width="12.28515625" style="82" hidden="1" customWidth="1" outlineLevel="1"/>
    <col min="12" max="12" width="10.140625" style="82" hidden="1" customWidth="1" outlineLevel="1"/>
    <col min="13" max="13" width="11" style="82" hidden="1" customWidth="1" outlineLevel="1"/>
    <col min="14" max="14" width="11.85546875" style="82" hidden="1" customWidth="1" outlineLevel="1"/>
    <col min="15" max="15" width="12.42578125" style="82" hidden="1" customWidth="1" outlineLevel="1"/>
    <col min="16" max="16" width="11.85546875" style="82" hidden="1" customWidth="1" outlineLevel="1"/>
    <col min="17" max="17" width="10.28515625" style="82" bestFit="1" customWidth="1" collapsed="1"/>
    <col min="18" max="16384" width="9.140625" style="82"/>
  </cols>
  <sheetData>
    <row r="1" spans="1:16" customFormat="1" outlineLevel="1">
      <c r="A1" s="84"/>
      <c r="B1" s="84"/>
      <c r="C1" s="84"/>
      <c r="D1" s="84"/>
      <c r="E1" s="84"/>
      <c r="F1" s="84"/>
      <c r="G1" s="84">
        <v>6.2</v>
      </c>
      <c r="H1" s="84"/>
      <c r="I1" s="84"/>
      <c r="J1" s="86">
        <v>0.06</v>
      </c>
      <c r="K1" s="84"/>
      <c r="L1" s="84"/>
      <c r="M1" s="84"/>
      <c r="N1" s="84"/>
      <c r="O1" s="84"/>
      <c r="P1" s="84"/>
    </row>
    <row r="2" spans="1:16" customFormat="1" ht="15.75" outlineLevel="1" thickBot="1">
      <c r="A2" s="99"/>
      <c r="B2" s="99"/>
      <c r="C2" s="365" t="s">
        <v>263</v>
      </c>
      <c r="D2" s="365"/>
      <c r="E2" s="365"/>
      <c r="F2" s="365"/>
      <c r="G2" s="99"/>
      <c r="H2" s="99"/>
      <c r="I2" s="99"/>
      <c r="J2" s="103"/>
      <c r="K2" s="99"/>
      <c r="L2" s="99"/>
      <c r="M2" s="99"/>
      <c r="N2" s="99"/>
      <c r="O2" s="99"/>
      <c r="P2" s="99"/>
    </row>
    <row r="3" spans="1:16" s="2" customFormat="1" ht="15.75" customHeight="1" thickTop="1">
      <c r="C3" s="115" t="s">
        <v>281</v>
      </c>
      <c r="D3" s="100"/>
      <c r="E3" s="100"/>
      <c r="F3" s="100"/>
      <c r="G3" s="60"/>
      <c r="H3" s="60"/>
      <c r="I3" s="60"/>
      <c r="J3" s="60"/>
      <c r="K3" s="60"/>
      <c r="L3" s="60"/>
      <c r="M3" s="60"/>
      <c r="N3" s="60"/>
      <c r="O3" s="60"/>
      <c r="P3" s="60"/>
    </row>
    <row r="4" spans="1:16" s="2" customFormat="1" ht="47.25" customHeight="1">
      <c r="A4" s="61" t="s">
        <v>18</v>
      </c>
      <c r="B4" s="61"/>
      <c r="C4" s="382" t="s">
        <v>265</v>
      </c>
      <c r="D4" s="383"/>
      <c r="E4" s="383"/>
      <c r="F4" s="71"/>
      <c r="G4" s="71"/>
      <c r="H4" s="71"/>
      <c r="I4" s="71"/>
      <c r="J4" s="71"/>
      <c r="K4" s="71"/>
      <c r="L4" s="71"/>
      <c r="M4" s="71"/>
      <c r="N4" s="71"/>
      <c r="O4" s="71"/>
      <c r="P4" s="71"/>
    </row>
    <row r="5" spans="1:16" s="2" customFormat="1">
      <c r="A5" s="5" t="s">
        <v>19</v>
      </c>
      <c r="B5" s="5"/>
      <c r="C5" s="378" t="s">
        <v>266</v>
      </c>
      <c r="D5" s="379"/>
      <c r="E5" s="379"/>
      <c r="F5" s="10"/>
      <c r="G5" s="10"/>
      <c r="H5" s="10"/>
      <c r="I5" s="10"/>
      <c r="J5" s="10"/>
      <c r="K5" s="10"/>
      <c r="L5" s="10"/>
      <c r="M5" s="5"/>
      <c r="N5" s="5"/>
      <c r="O5" s="5"/>
      <c r="P5" s="5"/>
    </row>
    <row r="6" spans="1:16" s="2" customFormat="1">
      <c r="A6" s="5" t="s">
        <v>20</v>
      </c>
      <c r="B6" s="5"/>
      <c r="C6" s="378" t="s">
        <v>267</v>
      </c>
      <c r="D6" s="379"/>
      <c r="E6" s="379"/>
      <c r="H6" s="141"/>
      <c r="I6" s="51" t="s">
        <v>15</v>
      </c>
      <c r="J6" s="4">
        <f>P53</f>
        <v>0</v>
      </c>
      <c r="K6" s="141" t="s">
        <v>95</v>
      </c>
      <c r="L6" s="5" t="s">
        <v>201</v>
      </c>
      <c r="M6" s="74"/>
      <c r="N6" s="74" t="s">
        <v>217</v>
      </c>
      <c r="O6" s="74"/>
      <c r="P6" s="74"/>
    </row>
    <row r="7" spans="1:16" s="2" customFormat="1" ht="13.5" thickBot="1">
      <c r="A7" s="5" t="s">
        <v>21</v>
      </c>
      <c r="B7" s="5"/>
      <c r="C7" s="380" t="s">
        <v>268</v>
      </c>
      <c r="D7" s="381"/>
      <c r="E7" s="381"/>
      <c r="F7" s="73" t="s">
        <v>200</v>
      </c>
      <c r="G7" s="74"/>
      <c r="H7" s="5" t="s">
        <v>198</v>
      </c>
      <c r="I7" s="5"/>
      <c r="J7" s="5" t="s">
        <v>216</v>
      </c>
      <c r="K7" s="5" t="s">
        <v>199</v>
      </c>
      <c r="L7" s="5"/>
      <c r="M7" s="5"/>
      <c r="N7" s="74"/>
      <c r="O7" s="74"/>
      <c r="P7" s="74"/>
    </row>
    <row r="8" spans="1:16" s="2" customFormat="1" ht="12.75" customHeigh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55.5" customHeight="1"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64" customFormat="1" ht="15.75" customHeight="1" thickBot="1">
      <c r="A11" s="366"/>
      <c r="B11" s="367"/>
      <c r="C11" s="367"/>
      <c r="D11" s="367"/>
      <c r="E11" s="368"/>
      <c r="F11" s="70"/>
      <c r="G11" s="65"/>
      <c r="H11" s="29"/>
      <c r="I11" s="29"/>
      <c r="J11" s="29"/>
      <c r="K11" s="62"/>
      <c r="L11" s="62"/>
      <c r="M11" s="62"/>
      <c r="N11" s="62"/>
      <c r="O11" s="62"/>
      <c r="P11" s="63"/>
    </row>
    <row r="12" spans="1:16" s="3" customFormat="1" ht="15" customHeight="1" thickBot="1">
      <c r="A12" s="127"/>
      <c r="B12" s="155"/>
      <c r="C12" s="362" t="s">
        <v>257</v>
      </c>
      <c r="D12" s="363"/>
      <c r="E12" s="364"/>
      <c r="F12" s="108"/>
      <c r="G12" s="106"/>
      <c r="H12" s="112"/>
      <c r="I12" s="113"/>
      <c r="J12" s="106"/>
      <c r="K12" s="106"/>
      <c r="L12" s="106"/>
      <c r="M12" s="106"/>
      <c r="N12" s="106"/>
      <c r="O12" s="106"/>
      <c r="P12" s="106"/>
    </row>
    <row r="13" spans="1:16" s="3" customFormat="1" ht="14.25">
      <c r="A13" s="128" t="s">
        <v>117</v>
      </c>
      <c r="B13" s="175" t="s">
        <v>202</v>
      </c>
      <c r="C13" s="217" t="s">
        <v>106</v>
      </c>
      <c r="D13" s="218" t="s">
        <v>35</v>
      </c>
      <c r="E13" s="219">
        <v>1</v>
      </c>
      <c r="F13" s="211"/>
      <c r="G13" s="212"/>
      <c r="H13" s="213"/>
      <c r="I13" s="214"/>
      <c r="J13" s="212"/>
      <c r="K13" s="212"/>
      <c r="L13" s="212"/>
      <c r="M13" s="212"/>
      <c r="N13" s="212"/>
      <c r="O13" s="212"/>
      <c r="P13" s="212"/>
    </row>
    <row r="14" spans="1:16" s="215" customFormat="1" ht="14.25">
      <c r="A14" s="128" t="s">
        <v>39</v>
      </c>
      <c r="B14" s="175" t="s">
        <v>202</v>
      </c>
      <c r="C14" s="142" t="s">
        <v>269</v>
      </c>
      <c r="D14" s="126" t="s">
        <v>16</v>
      </c>
      <c r="E14" s="216">
        <v>9</v>
      </c>
      <c r="F14" s="144"/>
      <c r="G14" s="143"/>
      <c r="H14" s="83"/>
      <c r="I14" s="146"/>
      <c r="J14" s="143"/>
      <c r="K14" s="143"/>
      <c r="L14" s="143"/>
      <c r="M14" s="143"/>
      <c r="N14" s="143"/>
      <c r="O14" s="143"/>
      <c r="P14" s="143"/>
    </row>
    <row r="15" spans="1:16" s="215" customFormat="1" ht="26.25" thickBot="1">
      <c r="A15" s="128" t="s">
        <v>118</v>
      </c>
      <c r="B15" s="175" t="s">
        <v>202</v>
      </c>
      <c r="C15" s="142" t="s">
        <v>282</v>
      </c>
      <c r="D15" s="126" t="s">
        <v>283</v>
      </c>
      <c r="E15" s="216">
        <v>22</v>
      </c>
      <c r="F15" s="144"/>
      <c r="G15" s="143"/>
      <c r="H15" s="83"/>
      <c r="I15" s="146"/>
      <c r="J15" s="143"/>
      <c r="K15" s="143"/>
      <c r="L15" s="143"/>
      <c r="M15" s="143"/>
      <c r="N15" s="143"/>
      <c r="O15" s="143"/>
      <c r="P15" s="143"/>
    </row>
    <row r="16" spans="1:16" s="141" customFormat="1" ht="15" thickBot="1">
      <c r="A16" s="128"/>
      <c r="B16" s="156"/>
      <c r="C16" s="362" t="s">
        <v>37</v>
      </c>
      <c r="D16" s="363"/>
      <c r="E16" s="364"/>
      <c r="F16" s="174"/>
      <c r="G16" s="62"/>
      <c r="H16" s="174"/>
      <c r="I16" s="98"/>
      <c r="J16" s="62"/>
      <c r="K16" s="62"/>
      <c r="L16" s="62"/>
      <c r="M16" s="62"/>
      <c r="N16" s="62"/>
      <c r="O16" s="62"/>
      <c r="P16" s="62"/>
    </row>
    <row r="17" spans="1:16" s="215" customFormat="1" ht="25.5">
      <c r="A17" s="128" t="s">
        <v>119</v>
      </c>
      <c r="B17" s="175" t="s">
        <v>202</v>
      </c>
      <c r="C17" s="142" t="s">
        <v>270</v>
      </c>
      <c r="D17" s="126" t="s">
        <v>35</v>
      </c>
      <c r="E17" s="216">
        <v>6</v>
      </c>
      <c r="F17" s="144"/>
      <c r="G17" s="143"/>
      <c r="H17" s="83"/>
      <c r="I17" s="146"/>
      <c r="J17" s="143"/>
      <c r="K17" s="143"/>
      <c r="L17" s="143"/>
      <c r="M17" s="143"/>
      <c r="N17" s="143"/>
      <c r="O17" s="143"/>
      <c r="P17" s="143"/>
    </row>
    <row r="18" spans="1:16" s="215" customFormat="1" ht="14.25">
      <c r="A18" s="128" t="s">
        <v>120</v>
      </c>
      <c r="B18" s="175" t="s">
        <v>202</v>
      </c>
      <c r="C18" s="142" t="s">
        <v>279</v>
      </c>
      <c r="D18" s="126" t="s">
        <v>16</v>
      </c>
      <c r="E18" s="216">
        <v>3</v>
      </c>
      <c r="F18" s="144"/>
      <c r="G18" s="143"/>
      <c r="H18" s="83"/>
      <c r="I18" s="146"/>
      <c r="J18" s="143"/>
      <c r="K18" s="143"/>
      <c r="L18" s="143"/>
      <c r="M18" s="143"/>
      <c r="N18" s="143"/>
      <c r="O18" s="143"/>
      <c r="P18" s="143"/>
    </row>
    <row r="19" spans="1:16" s="215" customFormat="1" ht="25.5">
      <c r="A19" s="128" t="s">
        <v>121</v>
      </c>
      <c r="B19" s="175" t="s">
        <v>202</v>
      </c>
      <c r="C19" s="142" t="s">
        <v>280</v>
      </c>
      <c r="D19" s="126" t="s">
        <v>258</v>
      </c>
      <c r="E19" s="216">
        <v>15</v>
      </c>
      <c r="F19" s="144"/>
      <c r="G19" s="143"/>
      <c r="H19" s="83"/>
      <c r="I19" s="146"/>
      <c r="J19" s="143"/>
      <c r="K19" s="143"/>
      <c r="L19" s="143"/>
      <c r="M19" s="143"/>
      <c r="N19" s="143"/>
      <c r="O19" s="143"/>
      <c r="P19" s="143"/>
    </row>
    <row r="20" spans="1:16" s="215" customFormat="1" ht="25.5">
      <c r="A20" s="128" t="s">
        <v>122</v>
      </c>
      <c r="B20" s="175" t="s">
        <v>202</v>
      </c>
      <c r="C20" s="142" t="s">
        <v>271</v>
      </c>
      <c r="D20" s="126" t="s">
        <v>258</v>
      </c>
      <c r="E20" s="216">
        <v>8</v>
      </c>
      <c r="F20" s="144"/>
      <c r="G20" s="143"/>
      <c r="H20" s="83"/>
      <c r="I20" s="146"/>
      <c r="J20" s="143"/>
      <c r="K20" s="143"/>
      <c r="L20" s="143"/>
      <c r="M20" s="143"/>
      <c r="N20" s="143"/>
      <c r="O20" s="143"/>
      <c r="P20" s="143"/>
    </row>
    <row r="21" spans="1:16" s="215" customFormat="1" ht="14.25">
      <c r="A21" s="128" t="s">
        <v>123</v>
      </c>
      <c r="B21" s="175" t="s">
        <v>202</v>
      </c>
      <c r="C21" s="142" t="s">
        <v>272</v>
      </c>
      <c r="D21" s="126" t="s">
        <v>36</v>
      </c>
      <c r="E21" s="216">
        <v>1.5</v>
      </c>
      <c r="F21" s="144"/>
      <c r="G21" s="143"/>
      <c r="H21" s="83"/>
      <c r="I21" s="146"/>
      <c r="J21" s="143"/>
      <c r="K21" s="143"/>
      <c r="L21" s="143"/>
      <c r="M21" s="143"/>
      <c r="N21" s="143"/>
      <c r="O21" s="143"/>
      <c r="P21" s="143"/>
    </row>
    <row r="22" spans="1:16" s="215" customFormat="1" ht="25.5">
      <c r="A22" s="128" t="s">
        <v>124</v>
      </c>
      <c r="B22" s="175" t="s">
        <v>202</v>
      </c>
      <c r="C22" s="142" t="s">
        <v>273</v>
      </c>
      <c r="D22" s="126" t="s">
        <v>258</v>
      </c>
      <c r="E22" s="216">
        <v>25</v>
      </c>
      <c r="F22" s="144"/>
      <c r="G22" s="143"/>
      <c r="H22" s="83"/>
      <c r="I22" s="146"/>
      <c r="J22" s="143"/>
      <c r="K22" s="143"/>
      <c r="L22" s="143"/>
      <c r="M22" s="143"/>
      <c r="N22" s="143"/>
      <c r="O22" s="143"/>
      <c r="P22" s="143"/>
    </row>
    <row r="23" spans="1:16" s="215" customFormat="1" ht="25.5">
      <c r="A23" s="128" t="s">
        <v>125</v>
      </c>
      <c r="B23" s="175" t="s">
        <v>202</v>
      </c>
      <c r="C23" s="142" t="s">
        <v>274</v>
      </c>
      <c r="D23" s="126" t="s">
        <v>103</v>
      </c>
      <c r="E23" s="216">
        <v>83</v>
      </c>
      <c r="F23" s="144"/>
      <c r="G23" s="143"/>
      <c r="H23" s="83"/>
      <c r="I23" s="146"/>
      <c r="J23" s="143"/>
      <c r="K23" s="143"/>
      <c r="L23" s="143"/>
      <c r="M23" s="143"/>
      <c r="N23" s="143"/>
      <c r="O23" s="143"/>
      <c r="P23" s="143"/>
    </row>
    <row r="24" spans="1:16" s="215" customFormat="1" ht="14.25">
      <c r="A24" s="128" t="s">
        <v>262</v>
      </c>
      <c r="B24" s="175" t="s">
        <v>202</v>
      </c>
      <c r="C24" s="142" t="s">
        <v>275</v>
      </c>
      <c r="D24" s="126" t="s">
        <v>36</v>
      </c>
      <c r="E24" s="216">
        <f>ROUND((3.5+27.5)*0.51,0)</f>
        <v>16</v>
      </c>
      <c r="F24" s="144"/>
      <c r="G24" s="143"/>
      <c r="H24" s="83"/>
      <c r="I24" s="146"/>
      <c r="J24" s="143"/>
      <c r="K24" s="143"/>
      <c r="L24" s="143"/>
      <c r="M24" s="143"/>
      <c r="N24" s="143"/>
      <c r="O24" s="143"/>
      <c r="P24" s="143"/>
    </row>
    <row r="25" spans="1:16" s="215" customFormat="1" ht="25.5">
      <c r="A25" s="128" t="s">
        <v>126</v>
      </c>
      <c r="B25" s="175" t="s">
        <v>202</v>
      </c>
      <c r="C25" s="129" t="s">
        <v>276</v>
      </c>
      <c r="D25" s="139" t="s">
        <v>103</v>
      </c>
      <c r="E25" s="216">
        <v>12</v>
      </c>
      <c r="F25" s="144"/>
      <c r="G25" s="143"/>
      <c r="H25" s="83"/>
      <c r="I25" s="146"/>
      <c r="J25" s="143"/>
      <c r="K25" s="143"/>
      <c r="L25" s="143"/>
      <c r="M25" s="143"/>
      <c r="N25" s="143"/>
      <c r="O25" s="143"/>
      <c r="P25" s="143"/>
    </row>
    <row r="26" spans="1:16" s="215" customFormat="1" ht="14.25">
      <c r="A26" s="128" t="s">
        <v>127</v>
      </c>
      <c r="B26" s="175" t="s">
        <v>202</v>
      </c>
      <c r="C26" s="142" t="s">
        <v>277</v>
      </c>
      <c r="D26" s="126" t="s">
        <v>103</v>
      </c>
      <c r="E26" s="216">
        <f>ROUND(14.4*5+8.1+3.6+1.5*1.8,0)</f>
        <v>86</v>
      </c>
      <c r="F26" s="144"/>
      <c r="G26" s="143"/>
      <c r="H26" s="83"/>
      <c r="I26" s="146"/>
      <c r="J26" s="143"/>
      <c r="K26" s="143"/>
      <c r="L26" s="143"/>
      <c r="M26" s="143"/>
      <c r="N26" s="143"/>
      <c r="O26" s="143"/>
      <c r="P26" s="143"/>
    </row>
    <row r="27" spans="1:16" s="215" customFormat="1" ht="14.25">
      <c r="A27" s="128" t="s">
        <v>128</v>
      </c>
      <c r="B27" s="175"/>
      <c r="C27" s="217" t="s">
        <v>278</v>
      </c>
      <c r="D27" s="221" t="s">
        <v>103</v>
      </c>
      <c r="E27" s="220">
        <v>12</v>
      </c>
      <c r="F27" s="144"/>
      <c r="G27" s="143"/>
      <c r="H27" s="83"/>
      <c r="I27" s="146"/>
      <c r="J27" s="143"/>
      <c r="K27" s="143"/>
      <c r="L27" s="143"/>
      <c r="M27" s="143"/>
      <c r="N27" s="143"/>
      <c r="O27" s="143"/>
      <c r="P27" s="143"/>
    </row>
    <row r="28" spans="1:16" s="215" customFormat="1" ht="26.25" thickBot="1">
      <c r="A28" s="128" t="s">
        <v>129</v>
      </c>
      <c r="B28" s="175" t="s">
        <v>202</v>
      </c>
      <c r="C28" s="199" t="s">
        <v>259</v>
      </c>
      <c r="D28" s="200" t="s">
        <v>36</v>
      </c>
      <c r="E28" s="220">
        <f>ROUND(1+83*0.25+16+12*0.08+86*0.08+12*0.08+10+30.5,0)</f>
        <v>87</v>
      </c>
      <c r="F28" s="144"/>
      <c r="G28" s="143"/>
      <c r="H28" s="83"/>
      <c r="I28" s="146"/>
      <c r="J28" s="143"/>
      <c r="K28" s="143"/>
      <c r="L28" s="143"/>
      <c r="M28" s="143"/>
      <c r="N28" s="143"/>
      <c r="O28" s="143"/>
      <c r="P28" s="143"/>
    </row>
    <row r="29" spans="1:16" s="3" customFormat="1" ht="15" thickBot="1">
      <c r="A29" s="128"/>
      <c r="B29" s="156"/>
      <c r="C29" s="362" t="s">
        <v>260</v>
      </c>
      <c r="D29" s="363"/>
      <c r="E29" s="364"/>
      <c r="F29" s="174"/>
      <c r="G29" s="62"/>
      <c r="H29" s="174"/>
      <c r="I29" s="98"/>
      <c r="J29" s="62"/>
      <c r="K29" s="62"/>
      <c r="L29" s="62"/>
      <c r="M29" s="62"/>
      <c r="N29" s="62"/>
      <c r="O29" s="62"/>
      <c r="P29" s="62"/>
    </row>
    <row r="30" spans="1:16" s="141" customFormat="1" ht="14.25">
      <c r="A30" s="128" t="s">
        <v>130</v>
      </c>
      <c r="B30" s="175" t="s">
        <v>202</v>
      </c>
      <c r="C30" s="176" t="s">
        <v>261</v>
      </c>
      <c r="D30" s="125" t="s">
        <v>103</v>
      </c>
      <c r="E30" s="177">
        <v>710</v>
      </c>
      <c r="F30" s="62"/>
      <c r="G30" s="143"/>
      <c r="H30" s="83"/>
      <c r="I30" s="87"/>
      <c r="J30" s="52"/>
      <c r="K30" s="62"/>
      <c r="L30" s="62"/>
      <c r="M30" s="143"/>
      <c r="N30" s="143"/>
      <c r="O30" s="143"/>
      <c r="P30" s="143"/>
    </row>
    <row r="31" spans="1:16" s="141" customFormat="1" ht="25.5">
      <c r="A31" s="128" t="s">
        <v>40</v>
      </c>
      <c r="B31" s="175" t="s">
        <v>202</v>
      </c>
      <c r="C31" s="134" t="s">
        <v>284</v>
      </c>
      <c r="D31" s="139" t="s">
        <v>36</v>
      </c>
      <c r="E31" s="177">
        <f>ROUND(990*0.5,0)</f>
        <v>495</v>
      </c>
      <c r="F31" s="62"/>
      <c r="G31" s="143"/>
      <c r="H31" s="83"/>
      <c r="I31" s="87"/>
      <c r="J31" s="52"/>
      <c r="K31" s="62"/>
      <c r="L31" s="62"/>
      <c r="M31" s="143"/>
      <c r="N31" s="143"/>
      <c r="O31" s="143"/>
      <c r="P31" s="143"/>
    </row>
    <row r="32" spans="1:16" s="141" customFormat="1" ht="25.5">
      <c r="A32" s="128" t="s">
        <v>41</v>
      </c>
      <c r="B32" s="175" t="s">
        <v>202</v>
      </c>
      <c r="C32" s="134" t="s">
        <v>285</v>
      </c>
      <c r="D32" s="139" t="s">
        <v>36</v>
      </c>
      <c r="E32" s="177">
        <f>ROUND(1.8*1.8*1*13+0.5*0.5*37,0)</f>
        <v>51</v>
      </c>
      <c r="F32" s="62"/>
      <c r="G32" s="143"/>
      <c r="H32" s="83"/>
      <c r="I32" s="87"/>
      <c r="J32" s="52"/>
      <c r="K32" s="62"/>
      <c r="L32" s="62"/>
      <c r="M32" s="143"/>
      <c r="N32" s="143"/>
      <c r="O32" s="143"/>
      <c r="P32" s="143"/>
    </row>
    <row r="33" spans="1:16" s="141" customFormat="1" ht="25.5">
      <c r="A33" s="128" t="s">
        <v>42</v>
      </c>
      <c r="B33" s="175" t="s">
        <v>202</v>
      </c>
      <c r="C33" s="176" t="s">
        <v>286</v>
      </c>
      <c r="D33" s="125" t="s">
        <v>103</v>
      </c>
      <c r="E33" s="177">
        <v>250</v>
      </c>
      <c r="F33" s="62"/>
      <c r="G33" s="143"/>
      <c r="H33" s="83"/>
      <c r="I33" s="87"/>
      <c r="J33" s="52"/>
      <c r="K33" s="62"/>
      <c r="L33" s="62"/>
      <c r="M33" s="143"/>
      <c r="N33" s="143"/>
      <c r="O33" s="143"/>
      <c r="P33" s="143"/>
    </row>
    <row r="34" spans="1:16" s="141" customFormat="1" ht="25.5">
      <c r="A34" s="128" t="s">
        <v>43</v>
      </c>
      <c r="B34" s="175" t="s">
        <v>202</v>
      </c>
      <c r="C34" s="176" t="s">
        <v>287</v>
      </c>
      <c r="D34" s="125" t="s">
        <v>103</v>
      </c>
      <c r="E34" s="177">
        <v>280</v>
      </c>
      <c r="F34" s="62"/>
      <c r="G34" s="143"/>
      <c r="H34" s="83"/>
      <c r="I34" s="87"/>
      <c r="J34" s="52"/>
      <c r="K34" s="62"/>
      <c r="L34" s="62"/>
      <c r="M34" s="143"/>
      <c r="N34" s="143"/>
      <c r="O34" s="143"/>
      <c r="P34" s="143"/>
    </row>
    <row r="35" spans="1:16" s="141" customFormat="1" ht="15" thickBot="1">
      <c r="A35" s="128" t="s">
        <v>44</v>
      </c>
      <c r="B35" s="175" t="s">
        <v>202</v>
      </c>
      <c r="C35" s="134" t="s">
        <v>228</v>
      </c>
      <c r="D35" s="150" t="s">
        <v>33</v>
      </c>
      <c r="E35" s="177">
        <v>250</v>
      </c>
      <c r="F35" s="62"/>
      <c r="G35" s="143"/>
      <c r="H35" s="83"/>
      <c r="I35" s="87"/>
      <c r="J35" s="52"/>
      <c r="K35" s="62"/>
      <c r="L35" s="62"/>
      <c r="M35" s="143"/>
      <c r="N35" s="143"/>
      <c r="O35" s="143"/>
      <c r="P35" s="143"/>
    </row>
    <row r="36" spans="1:16" s="141" customFormat="1" ht="15" thickBot="1">
      <c r="A36" s="128"/>
      <c r="B36" s="178"/>
      <c r="C36" s="362" t="s">
        <v>288</v>
      </c>
      <c r="D36" s="363"/>
      <c r="E36" s="364"/>
      <c r="F36" s="174"/>
      <c r="G36" s="62"/>
      <c r="H36" s="174"/>
      <c r="I36" s="98"/>
      <c r="J36" s="62"/>
      <c r="K36" s="62"/>
      <c r="L36" s="62"/>
      <c r="M36" s="62"/>
      <c r="N36" s="62"/>
      <c r="O36" s="62"/>
      <c r="P36" s="62"/>
    </row>
    <row r="37" spans="1:16" s="141" customFormat="1" ht="14.25">
      <c r="A37" s="128"/>
      <c r="B37" s="175"/>
      <c r="C37" s="360" t="s">
        <v>290</v>
      </c>
      <c r="D37" s="361"/>
      <c r="E37" s="135"/>
      <c r="F37" s="62"/>
      <c r="G37" s="143"/>
      <c r="H37" s="83"/>
      <c r="I37" s="87"/>
      <c r="J37" s="52"/>
      <c r="K37" s="62"/>
      <c r="L37" s="62"/>
      <c r="M37" s="143"/>
      <c r="N37" s="143"/>
      <c r="O37" s="143"/>
      <c r="P37" s="143"/>
    </row>
    <row r="38" spans="1:16" s="141" customFormat="1" ht="14.25">
      <c r="A38" s="128" t="s">
        <v>45</v>
      </c>
      <c r="B38" s="175" t="s">
        <v>202</v>
      </c>
      <c r="C38" s="134" t="s">
        <v>289</v>
      </c>
      <c r="D38" s="139" t="s">
        <v>103</v>
      </c>
      <c r="E38" s="135">
        <f>ROUND(194*1.07,0)</f>
        <v>208</v>
      </c>
      <c r="F38" s="62"/>
      <c r="G38" s="143"/>
      <c r="H38" s="83"/>
      <c r="I38" s="87"/>
      <c r="J38" s="52"/>
      <c r="K38" s="62"/>
      <c r="L38" s="62"/>
      <c r="M38" s="143"/>
      <c r="N38" s="143"/>
      <c r="O38" s="143"/>
      <c r="P38" s="143"/>
    </row>
    <row r="39" spans="1:16" s="141" customFormat="1" ht="25.5">
      <c r="A39" s="128" t="s">
        <v>46</v>
      </c>
      <c r="B39" s="175" t="s">
        <v>202</v>
      </c>
      <c r="C39" s="134" t="s">
        <v>291</v>
      </c>
      <c r="D39" s="139" t="s">
        <v>103</v>
      </c>
      <c r="E39" s="135">
        <f>ROUND(194*1.05,0)</f>
        <v>204</v>
      </c>
      <c r="F39" s="62"/>
      <c r="G39" s="143"/>
      <c r="H39" s="83"/>
      <c r="I39" s="87"/>
      <c r="J39" s="52"/>
      <c r="K39" s="62"/>
      <c r="L39" s="62"/>
      <c r="M39" s="143"/>
      <c r="N39" s="143"/>
      <c r="O39" s="143"/>
      <c r="P39" s="143"/>
    </row>
    <row r="40" spans="1:16" s="141" customFormat="1" ht="25.5">
      <c r="A40" s="128" t="s">
        <v>104</v>
      </c>
      <c r="B40" s="175" t="s">
        <v>202</v>
      </c>
      <c r="C40" s="134" t="s">
        <v>292</v>
      </c>
      <c r="D40" s="139" t="s">
        <v>103</v>
      </c>
      <c r="E40" s="135">
        <f>ROUND(194*1.05,0)</f>
        <v>204</v>
      </c>
      <c r="F40" s="62"/>
      <c r="G40" s="143"/>
      <c r="H40" s="83"/>
      <c r="I40" s="87"/>
      <c r="J40" s="52"/>
      <c r="K40" s="62"/>
      <c r="L40" s="62"/>
      <c r="M40" s="143"/>
      <c r="N40" s="143"/>
      <c r="O40" s="143"/>
      <c r="P40" s="143"/>
    </row>
    <row r="41" spans="1:16" s="141" customFormat="1" ht="14.25">
      <c r="A41" s="128" t="s">
        <v>47</v>
      </c>
      <c r="B41" s="175" t="s">
        <v>202</v>
      </c>
      <c r="C41" s="134" t="s">
        <v>293</v>
      </c>
      <c r="D41" s="139" t="s">
        <v>103</v>
      </c>
      <c r="E41" s="135">
        <v>194</v>
      </c>
      <c r="F41" s="62"/>
      <c r="G41" s="143"/>
      <c r="H41" s="83"/>
      <c r="I41" s="87"/>
      <c r="J41" s="52"/>
      <c r="K41" s="62"/>
      <c r="L41" s="62"/>
      <c r="M41" s="143"/>
      <c r="N41" s="143"/>
      <c r="O41" s="143"/>
      <c r="P41" s="143"/>
    </row>
    <row r="42" spans="1:16" s="141" customFormat="1" ht="14.25">
      <c r="A42" s="128" t="s">
        <v>48</v>
      </c>
      <c r="B42" s="175" t="s">
        <v>202</v>
      </c>
      <c r="C42" s="134" t="s">
        <v>294</v>
      </c>
      <c r="D42" s="139" t="s">
        <v>103</v>
      </c>
      <c r="E42" s="135">
        <v>194</v>
      </c>
      <c r="F42" s="62"/>
      <c r="G42" s="143"/>
      <c r="H42" s="83"/>
      <c r="I42" s="87"/>
      <c r="J42" s="52"/>
      <c r="K42" s="62"/>
      <c r="L42" s="62"/>
      <c r="M42" s="143"/>
      <c r="N42" s="143"/>
      <c r="O42" s="143"/>
      <c r="P42" s="143"/>
    </row>
    <row r="43" spans="1:16" s="141" customFormat="1" ht="25.5">
      <c r="A43" s="128" t="s">
        <v>49</v>
      </c>
      <c r="B43" s="175" t="s">
        <v>202</v>
      </c>
      <c r="C43" s="134" t="s">
        <v>295</v>
      </c>
      <c r="D43" s="139" t="s">
        <v>30</v>
      </c>
      <c r="E43" s="135">
        <v>40</v>
      </c>
      <c r="F43" s="62"/>
      <c r="G43" s="143"/>
      <c r="H43" s="83"/>
      <c r="I43" s="87"/>
      <c r="J43" s="52"/>
      <c r="K43" s="62"/>
      <c r="L43" s="62"/>
      <c r="M43" s="143"/>
      <c r="N43" s="143"/>
      <c r="O43" s="143"/>
      <c r="P43" s="143"/>
    </row>
    <row r="44" spans="1:16" s="141" customFormat="1" ht="14.25">
      <c r="A44" s="128"/>
      <c r="B44" s="175"/>
      <c r="C44" s="360" t="s">
        <v>296</v>
      </c>
      <c r="D44" s="361"/>
      <c r="E44" s="135"/>
      <c r="F44" s="62"/>
      <c r="G44" s="143"/>
      <c r="H44" s="83"/>
      <c r="I44" s="87"/>
      <c r="J44" s="52"/>
      <c r="K44" s="62"/>
      <c r="L44" s="62"/>
      <c r="M44" s="143"/>
      <c r="N44" s="143"/>
      <c r="O44" s="143"/>
      <c r="P44" s="143"/>
    </row>
    <row r="45" spans="1:16" s="141" customFormat="1" ht="14.25">
      <c r="A45" s="128" t="s">
        <v>50</v>
      </c>
      <c r="B45" s="175" t="s">
        <v>202</v>
      </c>
      <c r="C45" s="134" t="s">
        <v>297</v>
      </c>
      <c r="D45" s="139" t="s">
        <v>103</v>
      </c>
      <c r="E45" s="177">
        <f>ROUND(68*1.1,0)</f>
        <v>75</v>
      </c>
      <c r="F45" s="62"/>
      <c r="G45" s="143"/>
      <c r="H45" s="83"/>
      <c r="I45" s="87"/>
      <c r="J45" s="52"/>
      <c r="K45" s="62"/>
      <c r="L45" s="62"/>
      <c r="M45" s="143"/>
      <c r="N45" s="143"/>
      <c r="O45" s="143"/>
      <c r="P45" s="143"/>
    </row>
    <row r="46" spans="1:16" s="141" customFormat="1" ht="25.5">
      <c r="A46" s="128" t="s">
        <v>51</v>
      </c>
      <c r="B46" s="175" t="s">
        <v>202</v>
      </c>
      <c r="C46" s="134" t="s">
        <v>298</v>
      </c>
      <c r="D46" s="139" t="s">
        <v>103</v>
      </c>
      <c r="E46" s="177">
        <f>ROUND(68*1.05,0)</f>
        <v>71</v>
      </c>
      <c r="F46" s="62"/>
      <c r="G46" s="143"/>
      <c r="H46" s="83"/>
      <c r="I46" s="87"/>
      <c r="J46" s="52"/>
      <c r="K46" s="62"/>
      <c r="L46" s="62"/>
      <c r="M46" s="143"/>
      <c r="N46" s="143"/>
      <c r="O46" s="143"/>
      <c r="P46" s="143"/>
    </row>
    <row r="47" spans="1:16" s="141" customFormat="1" ht="14.25">
      <c r="A47" s="128" t="s">
        <v>52</v>
      </c>
      <c r="B47" s="175" t="s">
        <v>202</v>
      </c>
      <c r="C47" s="176" t="s">
        <v>299</v>
      </c>
      <c r="D47" s="125" t="s">
        <v>103</v>
      </c>
      <c r="E47" s="177">
        <f>ROUND(68*1.04,0)</f>
        <v>71</v>
      </c>
      <c r="F47" s="62"/>
      <c r="G47" s="143"/>
      <c r="H47" s="83"/>
      <c r="I47" s="87"/>
      <c r="J47" s="52"/>
      <c r="K47" s="62"/>
      <c r="L47" s="62"/>
      <c r="M47" s="143"/>
      <c r="N47" s="143"/>
      <c r="O47" s="143"/>
      <c r="P47" s="143"/>
    </row>
    <row r="48" spans="1:16" s="141" customFormat="1" ht="14.25">
      <c r="A48" s="128" t="s">
        <v>53</v>
      </c>
      <c r="B48" s="175" t="s">
        <v>202</v>
      </c>
      <c r="C48" s="176" t="s">
        <v>300</v>
      </c>
      <c r="D48" s="125" t="s">
        <v>103</v>
      </c>
      <c r="E48" s="177">
        <v>68</v>
      </c>
      <c r="F48" s="62"/>
      <c r="G48" s="143"/>
      <c r="H48" s="83"/>
      <c r="I48" s="87"/>
      <c r="J48" s="52"/>
      <c r="K48" s="62"/>
      <c r="L48" s="62"/>
      <c r="M48" s="143"/>
      <c r="N48" s="143"/>
      <c r="O48" s="143"/>
      <c r="P48" s="143"/>
    </row>
    <row r="49" spans="1:16" s="141" customFormat="1" ht="14.25">
      <c r="A49" s="128"/>
      <c r="B49" s="175"/>
      <c r="C49" s="360" t="s">
        <v>301</v>
      </c>
      <c r="D49" s="361"/>
      <c r="E49" s="135"/>
      <c r="F49" s="62"/>
      <c r="G49" s="143"/>
      <c r="H49" s="83"/>
      <c r="I49" s="87"/>
      <c r="J49" s="52"/>
      <c r="K49" s="62"/>
      <c r="L49" s="62"/>
      <c r="M49" s="143"/>
      <c r="N49" s="143"/>
      <c r="O49" s="143"/>
      <c r="P49" s="143"/>
    </row>
    <row r="50" spans="1:16" s="141" customFormat="1" ht="25.5">
      <c r="A50" s="128" t="s">
        <v>54</v>
      </c>
      <c r="B50" s="175" t="s">
        <v>202</v>
      </c>
      <c r="C50" s="142" t="s">
        <v>302</v>
      </c>
      <c r="D50" s="196" t="s">
        <v>103</v>
      </c>
      <c r="E50" s="177">
        <v>48</v>
      </c>
      <c r="F50" s="62"/>
      <c r="G50" s="143"/>
      <c r="H50" s="83"/>
      <c r="I50" s="87"/>
      <c r="J50" s="52"/>
      <c r="K50" s="62"/>
      <c r="L50" s="62"/>
      <c r="M50" s="143"/>
      <c r="N50" s="143"/>
      <c r="O50" s="143"/>
      <c r="P50" s="143"/>
    </row>
    <row r="51" spans="1:16" s="141" customFormat="1" ht="25.5">
      <c r="A51" s="128" t="s">
        <v>55</v>
      </c>
      <c r="B51" s="175" t="s">
        <v>202</v>
      </c>
      <c r="C51" s="142" t="s">
        <v>303</v>
      </c>
      <c r="D51" s="196" t="s">
        <v>103</v>
      </c>
      <c r="E51" s="177">
        <v>435</v>
      </c>
      <c r="F51" s="62"/>
      <c r="G51" s="143"/>
      <c r="H51" s="83"/>
      <c r="I51" s="87"/>
      <c r="J51" s="52"/>
      <c r="K51" s="62"/>
      <c r="L51" s="62"/>
      <c r="M51" s="143"/>
      <c r="N51" s="143"/>
      <c r="O51" s="143"/>
      <c r="P51" s="143"/>
    </row>
    <row r="52" spans="1:16" ht="15.75" thickBot="1">
      <c r="A52" s="105"/>
      <c r="B52" s="105"/>
      <c r="C52" s="67"/>
      <c r="D52" s="68"/>
      <c r="E52" s="68"/>
      <c r="F52" s="91"/>
      <c r="G52" s="69"/>
      <c r="H52" s="69"/>
      <c r="I52" s="91"/>
      <c r="J52" s="91"/>
      <c r="K52" s="92"/>
      <c r="L52" s="104"/>
      <c r="M52" s="92"/>
      <c r="N52" s="92"/>
      <c r="O52" s="92"/>
      <c r="P52" s="92"/>
    </row>
    <row r="53" spans="1:16" ht="26.25" thickTop="1">
      <c r="A53" s="101"/>
      <c r="B53" s="93"/>
      <c r="C53" s="66" t="s">
        <v>214</v>
      </c>
      <c r="D53" s="94"/>
      <c r="E53" s="95"/>
      <c r="F53" s="96"/>
      <c r="G53" s="96"/>
      <c r="H53" s="96"/>
      <c r="I53" s="96"/>
      <c r="J53" s="96"/>
      <c r="K53" s="97"/>
      <c r="L53" s="98">
        <f>SUM(L12:L52)</f>
        <v>0</v>
      </c>
      <c r="M53" s="98">
        <f>SUM(M12:M52)</f>
        <v>0</v>
      </c>
      <c r="N53" s="98">
        <f>SUM(N12:N52)</f>
        <v>0</v>
      </c>
      <c r="O53" s="98">
        <f>SUM(O12:O52)</f>
        <v>0</v>
      </c>
      <c r="P53" s="98">
        <f>SUM(P12:P52)</f>
        <v>0</v>
      </c>
    </row>
    <row r="54" spans="1:16">
      <c r="A54" s="118"/>
      <c r="B54" s="118"/>
      <c r="C54" s="119"/>
      <c r="D54" s="119"/>
      <c r="E54" s="119"/>
      <c r="F54"/>
      <c r="G54"/>
      <c r="H54"/>
      <c r="I54"/>
      <c r="J54"/>
      <c r="K54"/>
      <c r="L54"/>
      <c r="M54"/>
      <c r="N54"/>
      <c r="O54"/>
      <c r="P54"/>
    </row>
    <row r="55" spans="1:16">
      <c r="A55" s="118" t="s">
        <v>81</v>
      </c>
      <c r="B55" s="118"/>
      <c r="C55" s="122" t="s">
        <v>204</v>
      </c>
      <c r="D55" s="157" t="str">
        <f>N6</f>
        <v>2017 gada 24.augustā</v>
      </c>
      <c r="E55" s="119"/>
      <c r="F55"/>
      <c r="G55"/>
      <c r="H55"/>
      <c r="I55"/>
      <c r="J55"/>
      <c r="K55"/>
      <c r="L55"/>
      <c r="M55"/>
      <c r="N55"/>
      <c r="O55"/>
      <c r="P55"/>
    </row>
    <row r="56" spans="1:16">
      <c r="A56" s="159" t="str">
        <f>L6</f>
        <v>Tāme sastādīta</v>
      </c>
      <c r="B56" s="89" t="str">
        <f>N6</f>
        <v>2017 gada 24.augustā</v>
      </c>
      <c r="C56" s="89">
        <f>O6</f>
        <v>0</v>
      </c>
      <c r="D56" s="116"/>
      <c r="E56" s="119"/>
      <c r="F56"/>
      <c r="G56"/>
      <c r="H56"/>
      <c r="I56"/>
      <c r="J56"/>
      <c r="K56"/>
      <c r="L56"/>
      <c r="M56"/>
      <c r="N56"/>
      <c r="O56"/>
      <c r="P56"/>
    </row>
    <row r="57" spans="1:16">
      <c r="A57" s="118" t="s">
        <v>9</v>
      </c>
      <c r="B57" s="118"/>
      <c r="C57" s="117" t="s">
        <v>254</v>
      </c>
      <c r="D57" s="158" t="str">
        <f>N6</f>
        <v>2017 gada 24.augustā</v>
      </c>
      <c r="E57" s="121"/>
    </row>
    <row r="58" spans="1:16">
      <c r="A58" s="118" t="s">
        <v>203</v>
      </c>
      <c r="B58" s="172" t="s">
        <v>215</v>
      </c>
      <c r="C58" s="172" t="s">
        <v>1112</v>
      </c>
      <c r="D58" s="120"/>
      <c r="E58" s="121"/>
    </row>
  </sheetData>
  <mergeCells count="20">
    <mergeCell ref="L8:P8"/>
    <mergeCell ref="C5:E5"/>
    <mergeCell ref="C6:E6"/>
    <mergeCell ref="C7:E7"/>
    <mergeCell ref="C4:E4"/>
    <mergeCell ref="C37:D37"/>
    <mergeCell ref="C44:D44"/>
    <mergeCell ref="C49:D49"/>
    <mergeCell ref="C36:E36"/>
    <mergeCell ref="C2:F2"/>
    <mergeCell ref="A11:E11"/>
    <mergeCell ref="C29:E29"/>
    <mergeCell ref="C12:E12"/>
    <mergeCell ref="C16:E16"/>
    <mergeCell ref="A8:A9"/>
    <mergeCell ref="C8:C9"/>
    <mergeCell ref="D8:D9"/>
    <mergeCell ref="E8:E9"/>
    <mergeCell ref="F8:K8"/>
    <mergeCell ref="B8:B9"/>
  </mergeCells>
  <printOptions horizontalCentered="1"/>
  <pageMargins left="0.39370078740157483" right="0.39370078740157483" top="0.78740157480314965" bottom="0.59055118110236227" header="0.31496062992125984" footer="0.39370078740157483"/>
  <pageSetup paperSize="9" fitToHeight="0" orientation="portrait" r:id="rId1"/>
  <headerFooter>
    <oddFooter>&amp;CLapaspuse &amp;P no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Q130"/>
  <sheetViews>
    <sheetView showZeros="0" view="pageBreakPreview" zoomScaleNormal="100" zoomScaleSheetLayoutView="100" workbookViewId="0">
      <pane ySplit="10" topLeftCell="A65" activePane="bottomLeft" state="frozen"/>
      <selection pane="bottomLeft" activeCell="C71" sqref="C71"/>
    </sheetView>
  </sheetViews>
  <sheetFormatPr defaultRowHeight="12.75" outlineLevelRow="1" outlineLevelCol="1"/>
  <cols>
    <col min="1" max="1" width="13.85546875" style="120" customWidth="1"/>
    <col min="2" max="2" width="13.85546875" style="120" hidden="1" customWidth="1"/>
    <col min="3" max="3" width="49.5703125" style="120" customWidth="1"/>
    <col min="4" max="4" width="7.140625" style="120" customWidth="1"/>
    <col min="5" max="5" width="14.5703125" style="120" customWidth="1"/>
    <col min="6" max="6" width="7.7109375" style="120" hidden="1" customWidth="1" outlineLevel="1"/>
    <col min="7" max="7" width="6.85546875" style="120" hidden="1" customWidth="1" outlineLevel="1"/>
    <col min="8" max="8" width="9.140625" style="120" hidden="1" customWidth="1" outlineLevel="1"/>
    <col min="9" max="9" width="11.28515625" style="120" hidden="1" customWidth="1" outlineLevel="1"/>
    <col min="10" max="10" width="11.140625" style="120" hidden="1" customWidth="1" outlineLevel="1"/>
    <col min="11" max="11" width="12.28515625" style="120" hidden="1" customWidth="1" outlineLevel="1"/>
    <col min="12" max="12" width="10.140625" style="120" hidden="1" customWidth="1" outlineLevel="1"/>
    <col min="13" max="13" width="11" style="120" hidden="1" customWidth="1" outlineLevel="1"/>
    <col min="14" max="14" width="11.85546875" style="120" hidden="1" customWidth="1" outlineLevel="1"/>
    <col min="15" max="15" width="12.42578125" style="120" hidden="1" customWidth="1" outlineLevel="1"/>
    <col min="16" max="16" width="11.85546875" style="120" hidden="1" customWidth="1" outlineLevel="1"/>
    <col min="17" max="17" width="10.28515625" style="120" bestFit="1" customWidth="1" collapsed="1"/>
    <col min="18" max="16384" width="9.140625" style="120"/>
  </cols>
  <sheetData>
    <row r="1" spans="1:16" s="124" customFormat="1" outlineLevel="1">
      <c r="A1" s="84"/>
      <c r="B1" s="84"/>
      <c r="C1" s="84"/>
      <c r="D1" s="84"/>
      <c r="E1" s="84"/>
      <c r="F1" s="84"/>
      <c r="G1" s="84">
        <v>6.2</v>
      </c>
      <c r="H1" s="84"/>
      <c r="I1" s="84"/>
      <c r="J1" s="86">
        <v>0.08</v>
      </c>
      <c r="K1" s="84"/>
      <c r="L1" s="84"/>
      <c r="M1" s="84"/>
      <c r="N1" s="84"/>
      <c r="O1" s="84"/>
      <c r="P1" s="84"/>
    </row>
    <row r="2" spans="1:16" s="124" customFormat="1" ht="15.75" outlineLevel="1" thickBot="1">
      <c r="A2" s="99"/>
      <c r="B2" s="99"/>
      <c r="C2" s="365" t="s">
        <v>264</v>
      </c>
      <c r="D2" s="365"/>
      <c r="E2" s="365"/>
      <c r="F2" s="365"/>
      <c r="G2" s="84"/>
      <c r="H2" s="84"/>
      <c r="I2" s="84"/>
      <c r="J2" s="86"/>
      <c r="K2" s="84"/>
      <c r="L2" s="84"/>
      <c r="M2" s="84"/>
      <c r="N2" s="84"/>
      <c r="O2" s="84"/>
      <c r="P2" s="84"/>
    </row>
    <row r="3" spans="1:16" s="2" customFormat="1" ht="15.75" customHeight="1" thickTop="1">
      <c r="C3" s="123" t="s">
        <v>304</v>
      </c>
      <c r="D3" s="60"/>
      <c r="E3" s="60"/>
      <c r="F3" s="100"/>
      <c r="G3" s="60"/>
      <c r="H3" s="60"/>
      <c r="I3" s="60"/>
      <c r="J3" s="60"/>
      <c r="K3" s="60"/>
      <c r="L3" s="60"/>
      <c r="M3" s="60"/>
      <c r="N3" s="60"/>
      <c r="O3" s="60"/>
      <c r="P3" s="60"/>
    </row>
    <row r="4" spans="1:16" s="2" customFormat="1" ht="25.5">
      <c r="A4" s="61" t="s">
        <v>18</v>
      </c>
      <c r="B4" s="61"/>
      <c r="C4" s="382" t="str">
        <f>'LT-1;SagatavZemesd'!C4:E4</f>
        <v>Katlumājas pārbūve</v>
      </c>
      <c r="D4" s="383"/>
      <c r="E4" s="383"/>
      <c r="F4" s="71"/>
      <c r="G4" s="71"/>
      <c r="H4" s="71"/>
      <c r="I4" s="71"/>
      <c r="J4" s="71"/>
      <c r="K4" s="71"/>
      <c r="L4" s="71"/>
      <c r="M4" s="71"/>
      <c r="N4" s="71"/>
      <c r="O4" s="71"/>
      <c r="P4" s="71"/>
    </row>
    <row r="5" spans="1:16" s="2" customFormat="1">
      <c r="A5" s="5" t="s">
        <v>19</v>
      </c>
      <c r="B5" s="5"/>
      <c r="C5" s="378" t="str">
        <f>'LT-1;SagatavZemesd'!C5:E5</f>
        <v>Ozolu iela 11, Ozoli, Liezeres pagasts, Madonas novads</v>
      </c>
      <c r="D5" s="379"/>
      <c r="E5" s="379"/>
      <c r="F5" s="10"/>
      <c r="G5" s="10"/>
      <c r="H5" s="10"/>
      <c r="I5" s="10"/>
      <c r="J5" s="10"/>
      <c r="K5" s="10"/>
      <c r="L5" s="10"/>
      <c r="M5" s="5"/>
      <c r="N5" s="5"/>
      <c r="O5" s="5"/>
      <c r="P5" s="5"/>
    </row>
    <row r="6" spans="1:16" s="2" customFormat="1">
      <c r="A6" s="5" t="s">
        <v>20</v>
      </c>
      <c r="B6" s="5"/>
      <c r="C6" s="378" t="str">
        <f>'LT-1;SagatavZemesd'!C6:E6</f>
        <v>Sia "Madonas siltums"</v>
      </c>
      <c r="D6" s="379"/>
      <c r="E6" s="379"/>
      <c r="F6" s="72"/>
      <c r="G6" s="72"/>
      <c r="H6" s="118"/>
      <c r="I6" s="51" t="s">
        <v>15</v>
      </c>
      <c r="J6" s="160">
        <f>P125</f>
        <v>0</v>
      </c>
      <c r="K6" s="90" t="str">
        <f>'LT-1;SagatavZemesd'!K6</f>
        <v>€</v>
      </c>
      <c r="L6" s="387" t="s">
        <v>201</v>
      </c>
      <c r="M6" s="387"/>
      <c r="N6" s="90" t="str">
        <f>'LT-1;SagatavZemesd'!N6</f>
        <v>2017 gada 24.augustā</v>
      </c>
      <c r="O6" s="74"/>
      <c r="P6" s="74"/>
    </row>
    <row r="7" spans="1:16" s="2" customFormat="1" ht="13.5" thickBot="1">
      <c r="A7" s="5" t="s">
        <v>21</v>
      </c>
      <c r="B7" s="5"/>
      <c r="C7" s="388" t="str">
        <f>'LT-1;SagatavZemesd'!C7:E7</f>
        <v>2017/03/MS</v>
      </c>
      <c r="D7" s="379"/>
      <c r="E7" s="379"/>
      <c r="F7" s="73" t="s">
        <v>201</v>
      </c>
      <c r="G7" s="74"/>
      <c r="H7" s="73" t="str">
        <f>'LT-1;SagatavZemesd'!H7</f>
        <v xml:space="preserve">2017 gada cenās uz </v>
      </c>
      <c r="I7" s="5"/>
      <c r="J7" s="73" t="s">
        <v>218</v>
      </c>
      <c r="K7" s="73" t="str">
        <f>'LT-1;SagatavZemesd'!K7</f>
        <v>rasējumiem</v>
      </c>
      <c r="L7" s="5"/>
      <c r="M7" s="5"/>
      <c r="N7" s="74"/>
      <c r="O7" s="74"/>
      <c r="P7" s="74"/>
    </row>
    <row r="8" spans="1:16" s="2" customFormat="1" ht="12.75" customHeigh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55.5" customHeight="1"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64" customFormat="1" ht="15">
      <c r="A11" s="385" t="s">
        <v>146</v>
      </c>
      <c r="B11" s="385"/>
      <c r="C11" s="385"/>
      <c r="D11" s="385"/>
      <c r="E11" s="385"/>
      <c r="F11" s="70"/>
      <c r="G11" s="145"/>
      <c r="H11" s="29"/>
      <c r="I11" s="29"/>
      <c r="J11" s="29"/>
      <c r="K11" s="62"/>
      <c r="L11" s="62"/>
      <c r="M11" s="62"/>
      <c r="N11" s="62"/>
      <c r="O11" s="62"/>
      <c r="P11" s="63"/>
    </row>
    <row r="12" spans="1:16" s="124" customFormat="1" ht="14.25">
      <c r="A12" s="131" t="s">
        <v>56</v>
      </c>
      <c r="B12" s="128" t="s">
        <v>202</v>
      </c>
      <c r="C12" s="129" t="s">
        <v>106</v>
      </c>
      <c r="D12" s="139" t="s">
        <v>35</v>
      </c>
      <c r="E12" s="135">
        <v>1</v>
      </c>
      <c r="F12" s="144"/>
      <c r="G12" s="143"/>
      <c r="H12" s="144"/>
      <c r="I12" s="146"/>
      <c r="J12" s="143"/>
      <c r="K12" s="143"/>
      <c r="L12" s="143"/>
      <c r="M12" s="143"/>
      <c r="N12" s="143"/>
      <c r="O12" s="143"/>
      <c r="P12" s="143"/>
    </row>
    <row r="13" spans="1:16" s="141" customFormat="1" ht="15">
      <c r="A13" s="386" t="s">
        <v>305</v>
      </c>
      <c r="B13" s="386"/>
      <c r="C13" s="386"/>
      <c r="D13" s="386"/>
      <c r="E13" s="386"/>
      <c r="F13" s="52"/>
      <c r="G13" s="143"/>
      <c r="H13" s="144"/>
      <c r="I13" s="88"/>
      <c r="J13" s="143"/>
      <c r="K13" s="143"/>
      <c r="L13" s="143"/>
      <c r="M13" s="143"/>
      <c r="N13" s="143"/>
      <c r="O13" s="143"/>
      <c r="P13" s="143"/>
    </row>
    <row r="14" spans="1:16" s="141" customFormat="1" ht="14.25">
      <c r="A14" s="131"/>
      <c r="B14" s="131"/>
      <c r="C14" s="384" t="s">
        <v>318</v>
      </c>
      <c r="D14" s="384"/>
      <c r="E14" s="384"/>
      <c r="F14" s="52"/>
      <c r="G14" s="143"/>
      <c r="H14" s="144"/>
      <c r="I14" s="88"/>
      <c r="J14" s="143"/>
      <c r="K14" s="143"/>
      <c r="L14" s="143"/>
      <c r="M14" s="143"/>
      <c r="N14" s="143"/>
      <c r="O14" s="143"/>
      <c r="P14" s="143"/>
    </row>
    <row r="15" spans="1:16" s="141" customFormat="1" ht="14.25">
      <c r="A15" s="131" t="s">
        <v>389</v>
      </c>
      <c r="B15" s="128" t="s">
        <v>202</v>
      </c>
      <c r="C15" s="134" t="s">
        <v>306</v>
      </c>
      <c r="D15" s="139" t="s">
        <v>36</v>
      </c>
      <c r="E15" s="135">
        <v>3</v>
      </c>
      <c r="F15" s="144"/>
      <c r="G15" s="143"/>
      <c r="H15" s="144"/>
      <c r="I15" s="146"/>
      <c r="J15" s="143"/>
      <c r="K15" s="143"/>
      <c r="L15" s="143"/>
      <c r="M15" s="143"/>
      <c r="N15" s="143"/>
      <c r="O15" s="143"/>
      <c r="P15" s="143"/>
    </row>
    <row r="16" spans="1:16" s="141" customFormat="1" ht="14.25">
      <c r="A16" s="131" t="s">
        <v>390</v>
      </c>
      <c r="B16" s="128" t="s">
        <v>202</v>
      </c>
      <c r="C16" s="134" t="s">
        <v>307</v>
      </c>
      <c r="D16" s="139" t="s">
        <v>103</v>
      </c>
      <c r="E16" s="135">
        <f>ROUND(((1.2+1.8)*2*0.4+(0.8+1.4)*2*0.4+1.2*0.6)*15,0)</f>
        <v>73</v>
      </c>
      <c r="F16" s="144"/>
      <c r="G16" s="143"/>
      <c r="H16" s="144"/>
      <c r="I16" s="146"/>
      <c r="J16" s="143"/>
      <c r="K16" s="143"/>
      <c r="L16" s="143"/>
      <c r="M16" s="143"/>
      <c r="N16" s="143"/>
      <c r="O16" s="143"/>
      <c r="P16" s="143"/>
    </row>
    <row r="17" spans="1:16" s="141" customFormat="1" ht="14.25">
      <c r="A17" s="131" t="s">
        <v>57</v>
      </c>
      <c r="B17" s="128" t="s">
        <v>202</v>
      </c>
      <c r="C17" s="134" t="s">
        <v>308</v>
      </c>
      <c r="D17" s="139" t="s">
        <v>36</v>
      </c>
      <c r="E17" s="135">
        <v>12.8</v>
      </c>
      <c r="F17" s="144"/>
      <c r="G17" s="143"/>
      <c r="H17" s="144"/>
      <c r="I17" s="146"/>
      <c r="J17" s="143"/>
      <c r="K17" s="143"/>
      <c r="L17" s="143"/>
      <c r="M17" s="143"/>
      <c r="N17" s="143"/>
      <c r="O17" s="143"/>
      <c r="P17" s="143"/>
    </row>
    <row r="18" spans="1:16" s="141" customFormat="1" ht="14.25">
      <c r="A18" s="131" t="s">
        <v>58</v>
      </c>
      <c r="B18" s="128" t="s">
        <v>202</v>
      </c>
      <c r="C18" s="134" t="s">
        <v>309</v>
      </c>
      <c r="D18" s="139" t="s">
        <v>310</v>
      </c>
      <c r="E18" s="223">
        <v>0.69599999999999995</v>
      </c>
      <c r="F18" s="144"/>
      <c r="G18" s="143"/>
      <c r="H18" s="144"/>
      <c r="I18" s="146"/>
      <c r="J18" s="143"/>
      <c r="K18" s="143"/>
      <c r="L18" s="143"/>
      <c r="M18" s="143"/>
      <c r="N18" s="143"/>
      <c r="O18" s="143"/>
      <c r="P18" s="143"/>
    </row>
    <row r="19" spans="1:16" s="141" customFormat="1" ht="14.25">
      <c r="A19" s="131" t="s">
        <v>59</v>
      </c>
      <c r="B19" s="128" t="s">
        <v>202</v>
      </c>
      <c r="C19" s="134" t="s">
        <v>311</v>
      </c>
      <c r="D19" s="139" t="s">
        <v>310</v>
      </c>
      <c r="E19" s="223">
        <v>9.2999999999999999E-2</v>
      </c>
      <c r="F19" s="144"/>
      <c r="G19" s="143"/>
      <c r="H19" s="144"/>
      <c r="I19" s="146"/>
      <c r="J19" s="143"/>
      <c r="K19" s="143"/>
      <c r="L19" s="143"/>
      <c r="M19" s="143"/>
      <c r="N19" s="143"/>
      <c r="O19" s="143"/>
      <c r="P19" s="143"/>
    </row>
    <row r="20" spans="1:16" s="141" customFormat="1" ht="14.25">
      <c r="A20" s="131"/>
      <c r="B20" s="131"/>
      <c r="C20" s="384" t="s">
        <v>316</v>
      </c>
      <c r="D20" s="384"/>
      <c r="E20" s="384"/>
      <c r="F20" s="52"/>
      <c r="G20" s="143"/>
      <c r="H20" s="144"/>
      <c r="I20" s="88"/>
      <c r="J20" s="143"/>
      <c r="K20" s="143"/>
      <c r="L20" s="143"/>
      <c r="M20" s="143"/>
      <c r="N20" s="143"/>
      <c r="O20" s="143"/>
      <c r="P20" s="143"/>
    </row>
    <row r="21" spans="1:16" s="141" customFormat="1" ht="14.25">
      <c r="A21" s="131" t="s">
        <v>60</v>
      </c>
      <c r="B21" s="128" t="s">
        <v>202</v>
      </c>
      <c r="C21" s="180" t="s">
        <v>327</v>
      </c>
      <c r="D21" s="139" t="s">
        <v>36</v>
      </c>
      <c r="E21" s="135">
        <f>1.7*4.5*0.3</f>
        <v>2.2949999999999999</v>
      </c>
      <c r="F21" s="144"/>
      <c r="G21" s="143"/>
      <c r="H21" s="144"/>
      <c r="I21" s="146"/>
      <c r="J21" s="143"/>
      <c r="K21" s="143"/>
      <c r="L21" s="143"/>
      <c r="M21" s="143"/>
      <c r="N21" s="143"/>
      <c r="O21" s="143"/>
      <c r="P21" s="143"/>
    </row>
    <row r="22" spans="1:16" s="141" customFormat="1" ht="14.25">
      <c r="A22" s="131" t="s">
        <v>61</v>
      </c>
      <c r="B22" s="128" t="s">
        <v>202</v>
      </c>
      <c r="C22" s="134" t="s">
        <v>312</v>
      </c>
      <c r="D22" s="139" t="s">
        <v>103</v>
      </c>
      <c r="E22" s="135">
        <f>ROUND(4.5*1.7,0)</f>
        <v>8</v>
      </c>
      <c r="F22" s="181"/>
      <c r="G22" s="62"/>
      <c r="H22" s="62"/>
      <c r="I22" s="181"/>
      <c r="J22" s="62"/>
      <c r="K22" s="147"/>
      <c r="L22" s="148"/>
      <c r="M22" s="148"/>
      <c r="N22" s="148"/>
      <c r="O22" s="148"/>
      <c r="P22" s="148"/>
    </row>
    <row r="23" spans="1:16" s="141" customFormat="1" ht="14.25">
      <c r="A23" s="131" t="s">
        <v>391</v>
      </c>
      <c r="B23" s="128" t="s">
        <v>202</v>
      </c>
      <c r="C23" s="134" t="s">
        <v>313</v>
      </c>
      <c r="D23" s="139" t="s">
        <v>310</v>
      </c>
      <c r="E23" s="135">
        <v>0.14000000000000001</v>
      </c>
      <c r="F23" s="181"/>
      <c r="G23" s="62"/>
      <c r="H23" s="62"/>
      <c r="I23" s="181"/>
      <c r="J23" s="62"/>
      <c r="K23" s="147"/>
      <c r="L23" s="148"/>
      <c r="M23" s="148"/>
      <c r="N23" s="148"/>
      <c r="O23" s="148"/>
      <c r="P23" s="148"/>
    </row>
    <row r="24" spans="1:16" s="141" customFormat="1" ht="14.25">
      <c r="A24" s="131" t="s">
        <v>392</v>
      </c>
      <c r="B24" s="128" t="s">
        <v>202</v>
      </c>
      <c r="C24" s="134" t="s">
        <v>314</v>
      </c>
      <c r="D24" s="139" t="s">
        <v>310</v>
      </c>
      <c r="E24" s="223">
        <v>0.01</v>
      </c>
      <c r="F24" s="181"/>
      <c r="G24" s="62"/>
      <c r="H24" s="62"/>
      <c r="I24" s="181"/>
      <c r="J24" s="62"/>
      <c r="K24" s="147"/>
      <c r="L24" s="148"/>
      <c r="M24" s="148"/>
      <c r="N24" s="148"/>
      <c r="O24" s="148"/>
      <c r="P24" s="148"/>
    </row>
    <row r="25" spans="1:16" s="141" customFormat="1" ht="25.5">
      <c r="A25" s="131" t="s">
        <v>393</v>
      </c>
      <c r="B25" s="128" t="s">
        <v>202</v>
      </c>
      <c r="C25" s="134" t="s">
        <v>315</v>
      </c>
      <c r="D25" s="139" t="s">
        <v>310</v>
      </c>
      <c r="E25" s="223">
        <v>3.0000000000000001E-3</v>
      </c>
      <c r="F25" s="181"/>
      <c r="G25" s="62"/>
      <c r="H25" s="62"/>
      <c r="I25" s="181"/>
      <c r="J25" s="62"/>
      <c r="K25" s="147"/>
      <c r="L25" s="148"/>
      <c r="M25" s="148"/>
      <c r="N25" s="148"/>
      <c r="O25" s="148"/>
      <c r="P25" s="148"/>
    </row>
    <row r="26" spans="1:16" s="141" customFormat="1" ht="14.25">
      <c r="A26" s="131"/>
      <c r="B26" s="131"/>
      <c r="C26" s="384" t="s">
        <v>317</v>
      </c>
      <c r="D26" s="384"/>
      <c r="E26" s="384"/>
      <c r="F26" s="52"/>
      <c r="G26" s="143"/>
      <c r="H26" s="144"/>
      <c r="I26" s="88"/>
      <c r="J26" s="143"/>
      <c r="K26" s="143"/>
      <c r="L26" s="143"/>
      <c r="M26" s="143"/>
      <c r="N26" s="143"/>
      <c r="O26" s="143"/>
      <c r="P26" s="143"/>
    </row>
    <row r="27" spans="1:16" s="141" customFormat="1" ht="14.25">
      <c r="A27" s="131" t="s">
        <v>394</v>
      </c>
      <c r="B27" s="128" t="s">
        <v>202</v>
      </c>
      <c r="C27" s="180" t="s">
        <v>327</v>
      </c>
      <c r="D27" s="139" t="s">
        <v>36</v>
      </c>
      <c r="E27" s="135">
        <v>7.45</v>
      </c>
      <c r="F27" s="181"/>
      <c r="G27" s="62"/>
      <c r="H27" s="62"/>
      <c r="I27" s="181"/>
      <c r="J27" s="62"/>
      <c r="K27" s="147"/>
      <c r="L27" s="148"/>
      <c r="M27" s="148"/>
      <c r="N27" s="148"/>
      <c r="O27" s="148"/>
      <c r="P27" s="148"/>
    </row>
    <row r="28" spans="1:16" s="141" customFormat="1" ht="14.25">
      <c r="A28" s="131" t="s">
        <v>62</v>
      </c>
      <c r="B28" s="128" t="s">
        <v>202</v>
      </c>
      <c r="C28" s="134" t="s">
        <v>312</v>
      </c>
      <c r="D28" s="139" t="s">
        <v>103</v>
      </c>
      <c r="E28" s="135">
        <f>3*5.7</f>
        <v>17.100000000000001</v>
      </c>
      <c r="F28" s="181"/>
      <c r="G28" s="62"/>
      <c r="H28" s="62"/>
      <c r="I28" s="181"/>
      <c r="J28" s="62"/>
      <c r="K28" s="147"/>
      <c r="L28" s="148"/>
      <c r="M28" s="148"/>
      <c r="N28" s="148"/>
      <c r="O28" s="148"/>
      <c r="P28" s="148"/>
    </row>
    <row r="29" spans="1:16" s="141" customFormat="1" ht="14.25">
      <c r="A29" s="131" t="s">
        <v>63</v>
      </c>
      <c r="B29" s="128" t="s">
        <v>202</v>
      </c>
      <c r="C29" s="134" t="s">
        <v>313</v>
      </c>
      <c r="D29" s="139" t="s">
        <v>310</v>
      </c>
      <c r="E29" s="223">
        <v>0.30499999999999999</v>
      </c>
      <c r="F29" s="181"/>
      <c r="G29" s="62"/>
      <c r="H29" s="62"/>
      <c r="I29" s="181"/>
      <c r="J29" s="62"/>
      <c r="K29" s="147"/>
      <c r="L29" s="148"/>
      <c r="M29" s="148"/>
      <c r="N29" s="148"/>
      <c r="O29" s="148"/>
      <c r="P29" s="148"/>
    </row>
    <row r="30" spans="1:16" s="141" customFormat="1" ht="14.25">
      <c r="A30" s="131" t="s">
        <v>64</v>
      </c>
      <c r="B30" s="128" t="s">
        <v>202</v>
      </c>
      <c r="C30" s="134" t="s">
        <v>314</v>
      </c>
      <c r="D30" s="139" t="s">
        <v>310</v>
      </c>
      <c r="E30" s="223">
        <v>0.02</v>
      </c>
      <c r="F30" s="181"/>
      <c r="G30" s="62"/>
      <c r="H30" s="62"/>
      <c r="I30" s="181"/>
      <c r="J30" s="62"/>
      <c r="K30" s="147"/>
      <c r="L30" s="148"/>
      <c r="M30" s="148"/>
      <c r="N30" s="148"/>
      <c r="O30" s="148"/>
      <c r="P30" s="148"/>
    </row>
    <row r="31" spans="1:16" s="141" customFormat="1" ht="25.5">
      <c r="A31" s="131" t="s">
        <v>65</v>
      </c>
      <c r="B31" s="128" t="s">
        <v>202</v>
      </c>
      <c r="C31" s="134" t="s">
        <v>315</v>
      </c>
      <c r="D31" s="139" t="s">
        <v>310</v>
      </c>
      <c r="E31" s="223">
        <v>6.0000000000000001E-3</v>
      </c>
      <c r="F31" s="181"/>
      <c r="G31" s="62"/>
      <c r="H31" s="62"/>
      <c r="I31" s="181"/>
      <c r="J31" s="62"/>
      <c r="K31" s="147"/>
      <c r="L31" s="148"/>
      <c r="M31" s="148"/>
      <c r="N31" s="148"/>
      <c r="O31" s="148"/>
      <c r="P31" s="148"/>
    </row>
    <row r="32" spans="1:16" s="141" customFormat="1" ht="14.25">
      <c r="A32" s="131"/>
      <c r="B32" s="131"/>
      <c r="C32" s="384" t="s">
        <v>319</v>
      </c>
      <c r="D32" s="384"/>
      <c r="E32" s="384"/>
      <c r="F32" s="52"/>
      <c r="G32" s="143"/>
      <c r="H32" s="144"/>
      <c r="I32" s="88"/>
      <c r="J32" s="143"/>
      <c r="K32" s="143"/>
      <c r="L32" s="143"/>
      <c r="M32" s="143"/>
      <c r="N32" s="143"/>
      <c r="O32" s="143"/>
      <c r="P32" s="143"/>
    </row>
    <row r="33" spans="1:16" s="141" customFormat="1" ht="14.25">
      <c r="A33" s="131" t="s">
        <v>66</v>
      </c>
      <c r="B33" s="128" t="s">
        <v>202</v>
      </c>
      <c r="C33" s="134" t="s">
        <v>320</v>
      </c>
      <c r="D33" s="139" t="s">
        <v>310</v>
      </c>
      <c r="E33" s="223">
        <f>0.019+0.029+0.661+0.253</f>
        <v>0.96200000000000008</v>
      </c>
      <c r="F33" s="181"/>
      <c r="G33" s="62"/>
      <c r="H33" s="62"/>
      <c r="I33" s="181"/>
      <c r="J33" s="62"/>
      <c r="K33" s="147"/>
      <c r="L33" s="148"/>
      <c r="M33" s="148"/>
      <c r="N33" s="148"/>
      <c r="O33" s="148"/>
      <c r="P33" s="148"/>
    </row>
    <row r="34" spans="1:16" s="141" customFormat="1" ht="14.25">
      <c r="A34" s="131" t="s">
        <v>395</v>
      </c>
      <c r="B34" s="128" t="s">
        <v>202</v>
      </c>
      <c r="C34" s="134" t="s">
        <v>321</v>
      </c>
      <c r="D34" s="139" t="s">
        <v>310</v>
      </c>
      <c r="E34" s="223">
        <f>0.012</f>
        <v>1.2E-2</v>
      </c>
      <c r="F34" s="181"/>
      <c r="G34" s="62"/>
      <c r="H34" s="62"/>
      <c r="I34" s="181"/>
      <c r="J34" s="62"/>
      <c r="K34" s="147"/>
      <c r="L34" s="148"/>
      <c r="M34" s="148"/>
      <c r="N34" s="148"/>
      <c r="O34" s="148"/>
      <c r="P34" s="148"/>
    </row>
    <row r="35" spans="1:16" s="141" customFormat="1" ht="14.25">
      <c r="A35" s="131" t="s">
        <v>67</v>
      </c>
      <c r="B35" s="128" t="s">
        <v>202</v>
      </c>
      <c r="C35" s="134" t="s">
        <v>322</v>
      </c>
      <c r="D35" s="139" t="s">
        <v>310</v>
      </c>
      <c r="E35" s="223">
        <f>0.012</f>
        <v>1.2E-2</v>
      </c>
      <c r="F35" s="181"/>
      <c r="G35" s="62"/>
      <c r="H35" s="62"/>
      <c r="I35" s="181"/>
      <c r="J35" s="62"/>
      <c r="K35" s="147"/>
      <c r="L35" s="148"/>
      <c r="M35" s="148"/>
      <c r="N35" s="148"/>
      <c r="O35" s="148"/>
      <c r="P35" s="148"/>
    </row>
    <row r="36" spans="1:16" s="141" customFormat="1" ht="14.25">
      <c r="A36" s="131" t="s">
        <v>68</v>
      </c>
      <c r="B36" s="128" t="s">
        <v>202</v>
      </c>
      <c r="C36" s="134" t="s">
        <v>323</v>
      </c>
      <c r="D36" s="139" t="s">
        <v>310</v>
      </c>
      <c r="E36" s="223">
        <v>8.4000000000000005E-2</v>
      </c>
      <c r="F36" s="181"/>
      <c r="G36" s="62"/>
      <c r="H36" s="62"/>
      <c r="I36" s="181"/>
      <c r="J36" s="62"/>
      <c r="K36" s="147"/>
      <c r="L36" s="148"/>
      <c r="M36" s="148"/>
      <c r="N36" s="148"/>
      <c r="O36" s="148"/>
      <c r="P36" s="148"/>
    </row>
    <row r="37" spans="1:16" s="141" customFormat="1" ht="14.25">
      <c r="A37" s="131" t="s">
        <v>396</v>
      </c>
      <c r="B37" s="128" t="s">
        <v>202</v>
      </c>
      <c r="C37" s="134" t="s">
        <v>324</v>
      </c>
      <c r="D37" s="139" t="s">
        <v>310</v>
      </c>
      <c r="E37" s="223">
        <f>0.247+0.368</f>
        <v>0.61499999999999999</v>
      </c>
      <c r="F37" s="181"/>
      <c r="G37" s="62"/>
      <c r="H37" s="62"/>
      <c r="I37" s="181"/>
      <c r="J37" s="62"/>
      <c r="K37" s="147"/>
      <c r="L37" s="148"/>
      <c r="M37" s="148"/>
      <c r="N37" s="148"/>
      <c r="O37" s="148"/>
      <c r="P37" s="148"/>
    </row>
    <row r="38" spans="1:16" s="141" customFormat="1" ht="14.25">
      <c r="A38" s="131" t="s">
        <v>69</v>
      </c>
      <c r="B38" s="128" t="s">
        <v>202</v>
      </c>
      <c r="C38" s="134" t="s">
        <v>349</v>
      </c>
      <c r="D38" s="139" t="s">
        <v>310</v>
      </c>
      <c r="E38" s="223">
        <v>5.8949999999999996</v>
      </c>
      <c r="F38" s="181"/>
      <c r="G38" s="62"/>
      <c r="H38" s="62"/>
      <c r="I38" s="181"/>
      <c r="J38" s="62"/>
      <c r="K38" s="147"/>
      <c r="L38" s="148"/>
      <c r="M38" s="148"/>
      <c r="N38" s="148"/>
      <c r="O38" s="148"/>
      <c r="P38" s="148"/>
    </row>
    <row r="39" spans="1:16" s="141" customFormat="1" ht="14.25">
      <c r="A39" s="131"/>
      <c r="B39" s="131"/>
      <c r="C39" s="384" t="s">
        <v>325</v>
      </c>
      <c r="D39" s="384"/>
      <c r="E39" s="384"/>
      <c r="F39" s="52"/>
      <c r="G39" s="143"/>
      <c r="H39" s="144"/>
      <c r="I39" s="88"/>
      <c r="J39" s="143"/>
      <c r="K39" s="143"/>
      <c r="L39" s="143"/>
      <c r="M39" s="143"/>
      <c r="N39" s="143"/>
      <c r="O39" s="143"/>
      <c r="P39" s="143"/>
    </row>
    <row r="40" spans="1:16" s="141" customFormat="1" ht="14.25">
      <c r="A40" s="131" t="s">
        <v>70</v>
      </c>
      <c r="B40" s="128" t="s">
        <v>202</v>
      </c>
      <c r="C40" s="134" t="s">
        <v>326</v>
      </c>
      <c r="D40" s="139" t="s">
        <v>103</v>
      </c>
      <c r="E40" s="135">
        <v>203</v>
      </c>
      <c r="F40" s="181"/>
      <c r="G40" s="62"/>
      <c r="H40" s="62"/>
      <c r="I40" s="181"/>
      <c r="J40" s="62"/>
      <c r="K40" s="147"/>
      <c r="L40" s="148"/>
      <c r="M40" s="148"/>
      <c r="N40" s="148"/>
      <c r="O40" s="148"/>
      <c r="P40" s="148"/>
    </row>
    <row r="41" spans="1:16" s="141" customFormat="1" ht="14.25">
      <c r="A41" s="131" t="s">
        <v>71</v>
      </c>
      <c r="B41" s="128" t="s">
        <v>202</v>
      </c>
      <c r="C41" s="134" t="s">
        <v>328</v>
      </c>
      <c r="D41" s="139" t="s">
        <v>36</v>
      </c>
      <c r="E41" s="135">
        <v>150.5</v>
      </c>
      <c r="F41" s="181"/>
      <c r="G41" s="62"/>
      <c r="H41" s="62"/>
      <c r="I41" s="181"/>
      <c r="J41" s="62"/>
      <c r="K41" s="147"/>
      <c r="L41" s="148"/>
      <c r="M41" s="148"/>
      <c r="N41" s="148"/>
      <c r="O41" s="148"/>
      <c r="P41" s="148"/>
    </row>
    <row r="42" spans="1:16" s="141" customFormat="1" ht="14.25">
      <c r="A42" s="131" t="s">
        <v>148</v>
      </c>
      <c r="B42" s="128" t="s">
        <v>202</v>
      </c>
      <c r="C42" s="134" t="s">
        <v>329</v>
      </c>
      <c r="D42" s="139" t="s">
        <v>310</v>
      </c>
      <c r="E42" s="223">
        <v>3.6059999999999999</v>
      </c>
      <c r="F42" s="181"/>
      <c r="G42" s="62"/>
      <c r="H42" s="62"/>
      <c r="I42" s="181"/>
      <c r="J42" s="62"/>
      <c r="K42" s="147"/>
      <c r="L42" s="148"/>
      <c r="M42" s="148"/>
      <c r="N42" s="148"/>
      <c r="O42" s="148"/>
      <c r="P42" s="148"/>
    </row>
    <row r="43" spans="1:16" s="141" customFormat="1" ht="14.25">
      <c r="A43" s="131" t="s">
        <v>149</v>
      </c>
      <c r="B43" s="128" t="s">
        <v>202</v>
      </c>
      <c r="C43" s="134" t="s">
        <v>330</v>
      </c>
      <c r="D43" s="139" t="s">
        <v>310</v>
      </c>
      <c r="E43" s="223">
        <v>0.84599999999999997</v>
      </c>
      <c r="F43" s="181"/>
      <c r="G43" s="62"/>
      <c r="H43" s="62"/>
      <c r="I43" s="181"/>
      <c r="J43" s="62"/>
      <c r="K43" s="147"/>
      <c r="L43" s="148"/>
      <c r="M43" s="148"/>
      <c r="N43" s="148"/>
      <c r="O43" s="148"/>
      <c r="P43" s="148"/>
    </row>
    <row r="44" spans="1:16" s="141" customFormat="1" ht="14.25">
      <c r="A44" s="131" t="s">
        <v>72</v>
      </c>
      <c r="B44" s="128" t="s">
        <v>202</v>
      </c>
      <c r="C44" s="134" t="s">
        <v>331</v>
      </c>
      <c r="D44" s="139" t="s">
        <v>310</v>
      </c>
      <c r="E44" s="223">
        <v>8.3000000000000004E-2</v>
      </c>
      <c r="F44" s="181"/>
      <c r="G44" s="62"/>
      <c r="H44" s="62"/>
      <c r="I44" s="181"/>
      <c r="J44" s="62"/>
      <c r="K44" s="147"/>
      <c r="L44" s="148"/>
      <c r="M44" s="148"/>
      <c r="N44" s="148"/>
      <c r="O44" s="148"/>
      <c r="P44" s="148"/>
    </row>
    <row r="45" spans="1:16" s="141" customFormat="1" ht="14.25">
      <c r="A45" s="131" t="s">
        <v>73</v>
      </c>
      <c r="B45" s="128" t="s">
        <v>202</v>
      </c>
      <c r="C45" s="134" t="s">
        <v>332</v>
      </c>
      <c r="D45" s="139" t="s">
        <v>310</v>
      </c>
      <c r="E45" s="223">
        <v>3.3000000000000002E-2</v>
      </c>
      <c r="F45" s="181"/>
      <c r="G45" s="62"/>
      <c r="H45" s="62"/>
      <c r="I45" s="181"/>
      <c r="J45" s="62"/>
      <c r="K45" s="147"/>
      <c r="L45" s="148"/>
      <c r="M45" s="148"/>
      <c r="N45" s="148"/>
      <c r="O45" s="148"/>
      <c r="P45" s="148"/>
    </row>
    <row r="46" spans="1:16" s="141" customFormat="1" ht="14.25">
      <c r="A46" s="131" t="s">
        <v>74</v>
      </c>
      <c r="B46" s="128" t="s">
        <v>202</v>
      </c>
      <c r="C46" s="134" t="s">
        <v>333</v>
      </c>
      <c r="D46" s="139" t="s">
        <v>310</v>
      </c>
      <c r="E46" s="223">
        <v>1.9E-2</v>
      </c>
      <c r="F46" s="181"/>
      <c r="G46" s="62"/>
      <c r="H46" s="62"/>
      <c r="I46" s="181"/>
      <c r="J46" s="62"/>
      <c r="K46" s="147"/>
      <c r="L46" s="148"/>
      <c r="M46" s="148"/>
      <c r="N46" s="148"/>
      <c r="O46" s="148"/>
      <c r="P46" s="148"/>
    </row>
    <row r="47" spans="1:16" s="141" customFormat="1" ht="14.25">
      <c r="A47" s="131" t="s">
        <v>75</v>
      </c>
      <c r="B47" s="128" t="s">
        <v>202</v>
      </c>
      <c r="C47" s="134" t="s">
        <v>334</v>
      </c>
      <c r="D47" s="139" t="s">
        <v>310</v>
      </c>
      <c r="E47" s="223">
        <v>3.5000000000000003E-2</v>
      </c>
      <c r="F47" s="181"/>
      <c r="G47" s="62"/>
      <c r="H47" s="62"/>
      <c r="I47" s="181"/>
      <c r="J47" s="62"/>
      <c r="K47" s="147"/>
      <c r="L47" s="148"/>
      <c r="M47" s="148"/>
      <c r="N47" s="148"/>
      <c r="O47" s="148"/>
      <c r="P47" s="148"/>
    </row>
    <row r="48" spans="1:16" s="141" customFormat="1" ht="15.75" customHeight="1">
      <c r="A48" s="131" t="s">
        <v>76</v>
      </c>
      <c r="B48" s="128" t="s">
        <v>202</v>
      </c>
      <c r="C48" s="134" t="s">
        <v>315</v>
      </c>
      <c r="D48" s="139" t="s">
        <v>310</v>
      </c>
      <c r="E48" s="223">
        <v>0.2</v>
      </c>
      <c r="F48" s="181"/>
      <c r="G48" s="62"/>
      <c r="H48" s="62"/>
      <c r="I48" s="181"/>
      <c r="J48" s="62"/>
      <c r="K48" s="147"/>
      <c r="L48" s="148"/>
      <c r="M48" s="148"/>
      <c r="N48" s="148"/>
      <c r="O48" s="148"/>
      <c r="P48" s="148"/>
    </row>
    <row r="49" spans="1:16" s="141" customFormat="1" ht="14.25">
      <c r="A49" s="131"/>
      <c r="B49" s="131"/>
      <c r="C49" s="384" t="s">
        <v>335</v>
      </c>
      <c r="D49" s="384"/>
      <c r="E49" s="384"/>
      <c r="F49" s="52"/>
      <c r="G49" s="143"/>
      <c r="H49" s="144"/>
      <c r="I49" s="88"/>
      <c r="J49" s="143"/>
      <c r="K49" s="143"/>
      <c r="L49" s="143"/>
      <c r="M49" s="143"/>
      <c r="N49" s="143"/>
      <c r="O49" s="143"/>
      <c r="P49" s="143"/>
    </row>
    <row r="50" spans="1:16" s="141" customFormat="1" ht="14.25">
      <c r="A50" s="131" t="s">
        <v>397</v>
      </c>
      <c r="B50" s="128" t="s">
        <v>202</v>
      </c>
      <c r="C50" s="134" t="s">
        <v>336</v>
      </c>
      <c r="D50" s="139" t="s">
        <v>310</v>
      </c>
      <c r="E50" s="223">
        <v>1.9670000000000001</v>
      </c>
      <c r="F50" s="181"/>
      <c r="G50" s="62"/>
      <c r="H50" s="62"/>
      <c r="I50" s="181"/>
      <c r="J50" s="62"/>
      <c r="K50" s="147"/>
      <c r="L50" s="148"/>
      <c r="M50" s="148"/>
      <c r="N50" s="148"/>
      <c r="O50" s="148"/>
      <c r="P50" s="148"/>
    </row>
    <row r="51" spans="1:16" s="141" customFormat="1" ht="14.25">
      <c r="A51" s="131" t="s">
        <v>77</v>
      </c>
      <c r="B51" s="128" t="s">
        <v>202</v>
      </c>
      <c r="C51" s="134" t="s">
        <v>337</v>
      </c>
      <c r="D51" s="139" t="s">
        <v>310</v>
      </c>
      <c r="E51" s="223">
        <f>0.138+0.123</f>
        <v>0.26100000000000001</v>
      </c>
      <c r="F51" s="181"/>
      <c r="G51" s="62"/>
      <c r="H51" s="62"/>
      <c r="I51" s="181"/>
      <c r="J51" s="62"/>
      <c r="K51" s="147"/>
      <c r="L51" s="148"/>
      <c r="M51" s="148"/>
      <c r="N51" s="148"/>
      <c r="O51" s="148"/>
      <c r="P51" s="148"/>
    </row>
    <row r="52" spans="1:16" s="141" customFormat="1" ht="14.25">
      <c r="A52" s="131" t="s">
        <v>78</v>
      </c>
      <c r="B52" s="128" t="s">
        <v>202</v>
      </c>
      <c r="C52" s="134" t="s">
        <v>338</v>
      </c>
      <c r="D52" s="139" t="s">
        <v>310</v>
      </c>
      <c r="E52" s="223">
        <v>0.45700000000000002</v>
      </c>
      <c r="F52" s="181"/>
      <c r="G52" s="62"/>
      <c r="H52" s="62"/>
      <c r="I52" s="181"/>
      <c r="J52" s="62"/>
      <c r="K52" s="147"/>
      <c r="L52" s="148"/>
      <c r="M52" s="148"/>
      <c r="N52" s="148"/>
      <c r="O52" s="148"/>
      <c r="P52" s="148"/>
    </row>
    <row r="53" spans="1:16" s="141" customFormat="1" ht="14.25">
      <c r="A53" s="131" t="s">
        <v>79</v>
      </c>
      <c r="B53" s="128" t="s">
        <v>202</v>
      </c>
      <c r="C53" s="134" t="s">
        <v>339</v>
      </c>
      <c r="D53" s="139" t="s">
        <v>310</v>
      </c>
      <c r="E53" s="223">
        <v>0.14199999999999999</v>
      </c>
      <c r="F53" s="181"/>
      <c r="G53" s="62"/>
      <c r="H53" s="62"/>
      <c r="I53" s="181"/>
      <c r="J53" s="62"/>
      <c r="K53" s="147"/>
      <c r="L53" s="148"/>
      <c r="M53" s="148"/>
      <c r="N53" s="148"/>
      <c r="O53" s="148"/>
      <c r="P53" s="148"/>
    </row>
    <row r="54" spans="1:16" s="141" customFormat="1" ht="14.25">
      <c r="A54" s="131" t="s">
        <v>80</v>
      </c>
      <c r="B54" s="128" t="s">
        <v>202</v>
      </c>
      <c r="C54" s="134" t="s">
        <v>340</v>
      </c>
      <c r="D54" s="139" t="s">
        <v>310</v>
      </c>
      <c r="E54" s="223">
        <v>6.0999999999999999E-2</v>
      </c>
      <c r="F54" s="181"/>
      <c r="G54" s="62"/>
      <c r="H54" s="62"/>
      <c r="I54" s="181"/>
      <c r="J54" s="62"/>
      <c r="K54" s="147"/>
      <c r="L54" s="148"/>
      <c r="M54" s="148"/>
      <c r="N54" s="148"/>
      <c r="O54" s="148"/>
      <c r="P54" s="148"/>
    </row>
    <row r="55" spans="1:16" s="141" customFormat="1" ht="14.25">
      <c r="A55" s="131" t="s">
        <v>398</v>
      </c>
      <c r="B55" s="128" t="s">
        <v>202</v>
      </c>
      <c r="C55" s="134" t="s">
        <v>341</v>
      </c>
      <c r="D55" s="139" t="s">
        <v>310</v>
      </c>
      <c r="E55" s="223">
        <v>0.11700000000000001</v>
      </c>
      <c r="F55" s="181"/>
      <c r="G55" s="62"/>
      <c r="H55" s="62"/>
      <c r="I55" s="181"/>
      <c r="J55" s="62"/>
      <c r="K55" s="147"/>
      <c r="L55" s="148"/>
      <c r="M55" s="148"/>
      <c r="N55" s="148"/>
      <c r="O55" s="148"/>
      <c r="P55" s="148"/>
    </row>
    <row r="56" spans="1:16" s="141" customFormat="1" ht="14.25">
      <c r="A56" s="131" t="s">
        <v>399</v>
      </c>
      <c r="B56" s="128" t="s">
        <v>202</v>
      </c>
      <c r="C56" s="134" t="s">
        <v>342</v>
      </c>
      <c r="D56" s="139" t="s">
        <v>310</v>
      </c>
      <c r="E56" s="223">
        <v>4.0000000000000001E-3</v>
      </c>
      <c r="F56" s="181"/>
      <c r="G56" s="62"/>
      <c r="H56" s="62"/>
      <c r="I56" s="181"/>
      <c r="J56" s="62"/>
      <c r="K56" s="147"/>
      <c r="L56" s="148"/>
      <c r="M56" s="148"/>
      <c r="N56" s="148"/>
      <c r="O56" s="148"/>
      <c r="P56" s="148"/>
    </row>
    <row r="57" spans="1:16" s="141" customFormat="1" ht="14.25">
      <c r="A57" s="131" t="s">
        <v>400</v>
      </c>
      <c r="B57" s="128" t="s">
        <v>202</v>
      </c>
      <c r="C57" s="134" t="s">
        <v>343</v>
      </c>
      <c r="D57" s="139" t="s">
        <v>310</v>
      </c>
      <c r="E57" s="223">
        <v>4.0000000000000001E-3</v>
      </c>
      <c r="F57" s="181"/>
      <c r="G57" s="62"/>
      <c r="H57" s="62"/>
      <c r="I57" s="181"/>
      <c r="J57" s="62"/>
      <c r="K57" s="147"/>
      <c r="L57" s="148"/>
      <c r="M57" s="148"/>
      <c r="N57" s="148"/>
      <c r="O57" s="148"/>
      <c r="P57" s="148"/>
    </row>
    <row r="58" spans="1:16" s="141" customFormat="1" ht="14.25">
      <c r="A58" s="131" t="s">
        <v>401</v>
      </c>
      <c r="B58" s="128" t="s">
        <v>202</v>
      </c>
      <c r="C58" s="134" t="s">
        <v>344</v>
      </c>
      <c r="D58" s="139" t="s">
        <v>36</v>
      </c>
      <c r="E58" s="223">
        <v>0.5</v>
      </c>
      <c r="F58" s="181"/>
      <c r="G58" s="62"/>
      <c r="H58" s="62"/>
      <c r="I58" s="181"/>
      <c r="J58" s="62"/>
      <c r="K58" s="147"/>
      <c r="L58" s="148"/>
      <c r="M58" s="148"/>
      <c r="N58" s="148"/>
      <c r="O58" s="148"/>
      <c r="P58" s="148"/>
    </row>
    <row r="59" spans="1:16" s="141" customFormat="1" ht="14.25">
      <c r="A59" s="131" t="s">
        <v>402</v>
      </c>
      <c r="B59" s="128" t="s">
        <v>202</v>
      </c>
      <c r="C59" s="134" t="s">
        <v>345</v>
      </c>
      <c r="D59" s="139" t="s">
        <v>36</v>
      </c>
      <c r="E59" s="223">
        <v>1.5</v>
      </c>
      <c r="F59" s="181"/>
      <c r="G59" s="62"/>
      <c r="H59" s="62"/>
      <c r="I59" s="181"/>
      <c r="J59" s="62"/>
      <c r="K59" s="147"/>
      <c r="L59" s="148"/>
      <c r="M59" s="148"/>
      <c r="N59" s="148"/>
      <c r="O59" s="148"/>
      <c r="P59" s="148"/>
    </row>
    <row r="60" spans="1:16" s="141" customFormat="1" ht="14.25">
      <c r="A60" s="131"/>
      <c r="B60" s="131"/>
      <c r="C60" s="384" t="s">
        <v>346</v>
      </c>
      <c r="D60" s="384"/>
      <c r="E60" s="384"/>
      <c r="F60" s="52"/>
      <c r="G60" s="143"/>
      <c r="H60" s="144"/>
      <c r="I60" s="88"/>
      <c r="J60" s="143"/>
      <c r="K60" s="143"/>
      <c r="L60" s="143"/>
      <c r="M60" s="143"/>
      <c r="N60" s="143"/>
      <c r="O60" s="143"/>
      <c r="P60" s="143"/>
    </row>
    <row r="61" spans="1:16" s="141" customFormat="1" ht="38.25">
      <c r="A61" s="131" t="s">
        <v>403</v>
      </c>
      <c r="B61" s="128" t="s">
        <v>202</v>
      </c>
      <c r="C61" s="134" t="s">
        <v>347</v>
      </c>
      <c r="D61" s="139" t="s">
        <v>36</v>
      </c>
      <c r="E61" s="135">
        <f>ROUND(28.8*4*0.1*0.1,1)</f>
        <v>1.2</v>
      </c>
      <c r="F61" s="181"/>
      <c r="G61" s="62"/>
      <c r="H61" s="62"/>
      <c r="I61" s="181"/>
      <c r="J61" s="62"/>
      <c r="K61" s="147"/>
      <c r="L61" s="148"/>
      <c r="M61" s="148"/>
      <c r="N61" s="148"/>
      <c r="O61" s="148"/>
      <c r="P61" s="148"/>
    </row>
    <row r="62" spans="1:16" s="141" customFormat="1" ht="14.25">
      <c r="A62" s="131" t="s">
        <v>404</v>
      </c>
      <c r="B62" s="128" t="s">
        <v>202</v>
      </c>
      <c r="C62" s="224" t="s">
        <v>345</v>
      </c>
      <c r="D62" s="225" t="s">
        <v>36</v>
      </c>
      <c r="E62" s="226">
        <f>ROUND(28.8*3*0.05,1)</f>
        <v>4.3</v>
      </c>
      <c r="F62" s="227"/>
      <c r="G62" s="222"/>
      <c r="H62" s="222"/>
      <c r="I62" s="227"/>
      <c r="J62" s="222"/>
      <c r="K62" s="228"/>
      <c r="L62" s="229"/>
      <c r="M62" s="229"/>
      <c r="N62" s="229"/>
      <c r="O62" s="229"/>
      <c r="P62" s="229"/>
    </row>
    <row r="63" spans="1:16" s="141" customFormat="1" ht="15">
      <c r="A63" s="386" t="s">
        <v>348</v>
      </c>
      <c r="B63" s="386"/>
      <c r="C63" s="386"/>
      <c r="D63" s="386"/>
      <c r="E63" s="386"/>
      <c r="F63" s="52"/>
      <c r="G63" s="143"/>
      <c r="H63" s="144"/>
      <c r="I63" s="88"/>
      <c r="J63" s="143"/>
      <c r="K63" s="143"/>
      <c r="L63" s="143"/>
      <c r="M63" s="143"/>
      <c r="N63" s="143"/>
      <c r="O63" s="143"/>
      <c r="P63" s="143"/>
    </row>
    <row r="64" spans="1:16" s="141" customFormat="1" ht="14.25">
      <c r="A64" s="131" t="s">
        <v>405</v>
      </c>
      <c r="B64" s="128" t="s">
        <v>202</v>
      </c>
      <c r="C64" s="134" t="s">
        <v>350</v>
      </c>
      <c r="D64" s="139" t="s">
        <v>310</v>
      </c>
      <c r="E64" s="223">
        <v>8.9999999999999993E-3</v>
      </c>
      <c r="F64" s="181"/>
      <c r="G64" s="62"/>
      <c r="H64" s="62"/>
      <c r="I64" s="181"/>
      <c r="J64" s="62"/>
      <c r="K64" s="147"/>
      <c r="L64" s="148"/>
      <c r="M64" s="148"/>
      <c r="N64" s="148"/>
      <c r="O64" s="148"/>
      <c r="P64" s="148"/>
    </row>
    <row r="65" spans="1:16" s="141" customFormat="1" ht="25.5">
      <c r="A65" s="131" t="s">
        <v>406</v>
      </c>
      <c r="B65" s="128" t="s">
        <v>202</v>
      </c>
      <c r="C65" s="224" t="s">
        <v>351</v>
      </c>
      <c r="D65" s="225" t="s">
        <v>310</v>
      </c>
      <c r="E65" s="230">
        <v>9.3390000000000004</v>
      </c>
      <c r="F65" s="227"/>
      <c r="G65" s="222"/>
      <c r="H65" s="222"/>
      <c r="I65" s="227"/>
      <c r="J65" s="222"/>
      <c r="K65" s="228"/>
      <c r="L65" s="229"/>
      <c r="M65" s="229"/>
      <c r="N65" s="229"/>
      <c r="O65" s="229"/>
      <c r="P65" s="229"/>
    </row>
    <row r="66" spans="1:16" s="141" customFormat="1" ht="15">
      <c r="A66" s="386" t="s">
        <v>352</v>
      </c>
      <c r="B66" s="386"/>
      <c r="C66" s="386"/>
      <c r="D66" s="386"/>
      <c r="E66" s="386"/>
      <c r="F66" s="52"/>
      <c r="G66" s="143"/>
      <c r="H66" s="144"/>
      <c r="I66" s="88"/>
      <c r="J66" s="143"/>
      <c r="K66" s="143"/>
      <c r="L66" s="143"/>
      <c r="M66" s="143"/>
      <c r="N66" s="143"/>
      <c r="O66" s="143"/>
      <c r="P66" s="143"/>
    </row>
    <row r="67" spans="1:16" s="141" customFormat="1" ht="14.25">
      <c r="A67" s="131"/>
      <c r="B67" s="131"/>
      <c r="C67" s="384" t="s">
        <v>353</v>
      </c>
      <c r="D67" s="384"/>
      <c r="E67" s="384"/>
      <c r="F67" s="52"/>
      <c r="G67" s="143"/>
      <c r="H67" s="144"/>
      <c r="I67" s="88"/>
      <c r="J67" s="143"/>
      <c r="K67" s="143"/>
      <c r="L67" s="143"/>
      <c r="M67" s="143"/>
      <c r="N67" s="143"/>
      <c r="O67" s="143"/>
      <c r="P67" s="143"/>
    </row>
    <row r="68" spans="1:16" s="141" customFormat="1" ht="14.25">
      <c r="A68" s="131" t="s">
        <v>407</v>
      </c>
      <c r="B68" s="128" t="s">
        <v>202</v>
      </c>
      <c r="C68" s="134" t="s">
        <v>307</v>
      </c>
      <c r="D68" s="139" t="s">
        <v>103</v>
      </c>
      <c r="E68" s="135">
        <f>ROUND(19.6*0.7*2,0)</f>
        <v>27</v>
      </c>
      <c r="F68" s="181"/>
      <c r="G68" s="62"/>
      <c r="H68" s="62"/>
      <c r="I68" s="181"/>
      <c r="J68" s="62"/>
      <c r="K68" s="147"/>
      <c r="L68" s="148"/>
      <c r="M68" s="148"/>
      <c r="N68" s="148"/>
      <c r="O68" s="148"/>
      <c r="P68" s="148"/>
    </row>
    <row r="69" spans="1:16" s="141" customFormat="1" ht="14.25">
      <c r="A69" s="131" t="s">
        <v>408</v>
      </c>
      <c r="B69" s="128" t="s">
        <v>202</v>
      </c>
      <c r="C69" s="134" t="s">
        <v>354</v>
      </c>
      <c r="D69" s="139" t="s">
        <v>36</v>
      </c>
      <c r="E69" s="135">
        <v>3.2</v>
      </c>
      <c r="F69" s="181"/>
      <c r="G69" s="62"/>
      <c r="H69" s="62"/>
      <c r="I69" s="181"/>
      <c r="J69" s="62"/>
      <c r="K69" s="147"/>
      <c r="L69" s="148"/>
      <c r="M69" s="148"/>
      <c r="N69" s="148"/>
      <c r="O69" s="148"/>
      <c r="P69" s="148"/>
    </row>
    <row r="70" spans="1:16" s="141" customFormat="1" ht="14.25">
      <c r="A70" s="131" t="s">
        <v>409</v>
      </c>
      <c r="B70" s="128" t="s">
        <v>202</v>
      </c>
      <c r="C70" s="134" t="s">
        <v>355</v>
      </c>
      <c r="D70" s="139" t="s">
        <v>310</v>
      </c>
      <c r="E70" s="223">
        <f>ROUND((2.22*18.6+10)/1000,3)</f>
        <v>5.0999999999999997E-2</v>
      </c>
      <c r="F70" s="181"/>
      <c r="G70" s="62"/>
      <c r="H70" s="62"/>
      <c r="I70" s="181"/>
      <c r="J70" s="62"/>
      <c r="K70" s="147"/>
      <c r="L70" s="148"/>
      <c r="M70" s="148"/>
      <c r="N70" s="148"/>
      <c r="O70" s="148"/>
      <c r="P70" s="148"/>
    </row>
    <row r="71" spans="1:16" s="141" customFormat="1" ht="14.25">
      <c r="A71" s="131" t="s">
        <v>410</v>
      </c>
      <c r="B71" s="128" t="s">
        <v>202</v>
      </c>
      <c r="C71" s="134" t="s">
        <v>356</v>
      </c>
      <c r="D71" s="139" t="s">
        <v>103</v>
      </c>
      <c r="E71" s="135">
        <v>6.5</v>
      </c>
      <c r="F71" s="181"/>
      <c r="G71" s="62"/>
      <c r="H71" s="62"/>
      <c r="I71" s="181"/>
      <c r="J71" s="62"/>
      <c r="K71" s="147"/>
      <c r="L71" s="148"/>
      <c r="M71" s="148"/>
      <c r="N71" s="148"/>
      <c r="O71" s="148"/>
      <c r="P71" s="148"/>
    </row>
    <row r="72" spans="1:16" s="141" customFormat="1" ht="14.25">
      <c r="A72" s="131"/>
      <c r="B72" s="131"/>
      <c r="C72" s="384" t="s">
        <v>357</v>
      </c>
      <c r="D72" s="384"/>
      <c r="E72" s="384"/>
      <c r="F72" s="52"/>
      <c r="G72" s="143"/>
      <c r="H72" s="144"/>
      <c r="I72" s="88"/>
      <c r="J72" s="143"/>
      <c r="K72" s="143"/>
      <c r="L72" s="143"/>
      <c r="M72" s="143"/>
      <c r="N72" s="143"/>
      <c r="O72" s="143"/>
      <c r="P72" s="143"/>
    </row>
    <row r="73" spans="1:16" s="141" customFormat="1" ht="25.5">
      <c r="A73" s="131" t="s">
        <v>411</v>
      </c>
      <c r="B73" s="128" t="s">
        <v>202</v>
      </c>
      <c r="C73" s="134" t="s">
        <v>358</v>
      </c>
      <c r="D73" s="139" t="s">
        <v>103</v>
      </c>
      <c r="E73" s="135">
        <v>64.2</v>
      </c>
      <c r="F73" s="181"/>
      <c r="G73" s="62"/>
      <c r="H73" s="62"/>
      <c r="I73" s="181"/>
      <c r="J73" s="62"/>
      <c r="K73" s="147"/>
      <c r="L73" s="148"/>
      <c r="M73" s="148"/>
      <c r="N73" s="148"/>
      <c r="O73" s="148"/>
      <c r="P73" s="148"/>
    </row>
    <row r="74" spans="1:16" s="141" customFormat="1" ht="14.25">
      <c r="A74" s="131" t="s">
        <v>412</v>
      </c>
      <c r="B74" s="128" t="s">
        <v>202</v>
      </c>
      <c r="C74" s="134" t="s">
        <v>360</v>
      </c>
      <c r="D74" s="139" t="s">
        <v>103</v>
      </c>
      <c r="E74" s="135">
        <v>64.2</v>
      </c>
      <c r="F74" s="181"/>
      <c r="G74" s="62"/>
      <c r="H74" s="62"/>
      <c r="I74" s="181"/>
      <c r="J74" s="62"/>
      <c r="K74" s="147"/>
      <c r="L74" s="148"/>
      <c r="M74" s="148"/>
      <c r="N74" s="148"/>
      <c r="O74" s="148"/>
      <c r="P74" s="148"/>
    </row>
    <row r="75" spans="1:16" s="141" customFormat="1" ht="25.5">
      <c r="A75" s="131" t="s">
        <v>413</v>
      </c>
      <c r="B75" s="128" t="s">
        <v>202</v>
      </c>
      <c r="C75" s="134" t="s">
        <v>359</v>
      </c>
      <c r="D75" s="139" t="s">
        <v>103</v>
      </c>
      <c r="E75" s="135">
        <v>64.2</v>
      </c>
      <c r="F75" s="181"/>
      <c r="G75" s="62"/>
      <c r="H75" s="62"/>
      <c r="I75" s="181"/>
      <c r="J75" s="62"/>
      <c r="K75" s="147"/>
      <c r="L75" s="148"/>
      <c r="M75" s="148"/>
      <c r="N75" s="148"/>
      <c r="O75" s="148"/>
      <c r="P75" s="148"/>
    </row>
    <row r="76" spans="1:16" s="141" customFormat="1" ht="14.25">
      <c r="A76" s="131" t="s">
        <v>414</v>
      </c>
      <c r="B76" s="128" t="s">
        <v>202</v>
      </c>
      <c r="C76" s="134" t="s">
        <v>361</v>
      </c>
      <c r="D76" s="139" t="s">
        <v>103</v>
      </c>
      <c r="E76" s="135">
        <v>64.2</v>
      </c>
      <c r="F76" s="181"/>
      <c r="G76" s="62"/>
      <c r="H76" s="62"/>
      <c r="I76" s="181"/>
      <c r="J76" s="62"/>
      <c r="K76" s="147"/>
      <c r="L76" s="148"/>
      <c r="M76" s="148"/>
      <c r="N76" s="148"/>
      <c r="O76" s="148"/>
      <c r="P76" s="148"/>
    </row>
    <row r="77" spans="1:16" s="141" customFormat="1" ht="25.5">
      <c r="A77" s="131" t="s">
        <v>415</v>
      </c>
      <c r="B77" s="128" t="s">
        <v>202</v>
      </c>
      <c r="C77" s="134" t="s">
        <v>362</v>
      </c>
      <c r="D77" s="139" t="s">
        <v>103</v>
      </c>
      <c r="E77" s="135">
        <v>64.2</v>
      </c>
      <c r="F77" s="181"/>
      <c r="G77" s="62"/>
      <c r="H77" s="62"/>
      <c r="I77" s="181"/>
      <c r="J77" s="62"/>
      <c r="K77" s="147"/>
      <c r="L77" s="148"/>
      <c r="M77" s="148"/>
      <c r="N77" s="148"/>
      <c r="O77" s="148"/>
      <c r="P77" s="148"/>
    </row>
    <row r="78" spans="1:16" s="141" customFormat="1" ht="25.5">
      <c r="A78" s="131" t="s">
        <v>416</v>
      </c>
      <c r="B78" s="128" t="s">
        <v>202</v>
      </c>
      <c r="C78" s="134" t="s">
        <v>363</v>
      </c>
      <c r="D78" s="139" t="s">
        <v>103</v>
      </c>
      <c r="E78" s="135">
        <v>64.2</v>
      </c>
      <c r="F78" s="181"/>
      <c r="G78" s="62"/>
      <c r="H78" s="62"/>
      <c r="I78" s="181"/>
      <c r="J78" s="62"/>
      <c r="K78" s="147"/>
      <c r="L78" s="148"/>
      <c r="M78" s="148"/>
      <c r="N78" s="148"/>
      <c r="O78" s="148"/>
      <c r="P78" s="148"/>
    </row>
    <row r="79" spans="1:16" s="141" customFormat="1" ht="25.5">
      <c r="A79" s="131" t="s">
        <v>417</v>
      </c>
      <c r="B79" s="128" t="s">
        <v>202</v>
      </c>
      <c r="C79" s="134" t="s">
        <v>364</v>
      </c>
      <c r="D79" s="139" t="s">
        <v>103</v>
      </c>
      <c r="E79" s="135">
        <v>64.2</v>
      </c>
      <c r="F79" s="181"/>
      <c r="G79" s="62"/>
      <c r="H79" s="62"/>
      <c r="I79" s="181"/>
      <c r="J79" s="62"/>
      <c r="K79" s="147"/>
      <c r="L79" s="148"/>
      <c r="M79" s="148"/>
      <c r="N79" s="148"/>
      <c r="O79" s="148"/>
      <c r="P79" s="148"/>
    </row>
    <row r="80" spans="1:16" s="141" customFormat="1" ht="14.25">
      <c r="A80" s="131"/>
      <c r="B80" s="131"/>
      <c r="C80" s="384" t="s">
        <v>365</v>
      </c>
      <c r="D80" s="384"/>
      <c r="E80" s="384"/>
      <c r="F80" s="52"/>
      <c r="G80" s="143"/>
      <c r="H80" s="144"/>
      <c r="I80" s="88"/>
      <c r="J80" s="143"/>
      <c r="K80" s="143"/>
      <c r="L80" s="143"/>
      <c r="M80" s="143"/>
      <c r="N80" s="143"/>
      <c r="O80" s="143"/>
      <c r="P80" s="143"/>
    </row>
    <row r="81" spans="1:16" s="141" customFormat="1" ht="25.5">
      <c r="A81" s="131" t="s">
        <v>418</v>
      </c>
      <c r="B81" s="128" t="s">
        <v>202</v>
      </c>
      <c r="C81" s="224" t="s">
        <v>366</v>
      </c>
      <c r="D81" s="225" t="s">
        <v>103</v>
      </c>
      <c r="E81" s="226">
        <v>12</v>
      </c>
      <c r="F81" s="227"/>
      <c r="G81" s="222"/>
      <c r="H81" s="222"/>
      <c r="I81" s="227"/>
      <c r="J81" s="222"/>
      <c r="K81" s="228"/>
      <c r="L81" s="229"/>
      <c r="M81" s="229"/>
      <c r="N81" s="229"/>
      <c r="O81" s="229"/>
      <c r="P81" s="229"/>
    </row>
    <row r="82" spans="1:16" s="141" customFormat="1" ht="14.25">
      <c r="A82" s="131"/>
      <c r="B82" s="131"/>
      <c r="C82" s="384" t="s">
        <v>367</v>
      </c>
      <c r="D82" s="384"/>
      <c r="E82" s="384"/>
      <c r="F82" s="52"/>
      <c r="G82" s="143"/>
      <c r="H82" s="144"/>
      <c r="I82" s="88"/>
      <c r="J82" s="143"/>
      <c r="K82" s="143"/>
      <c r="L82" s="143"/>
      <c r="M82" s="143"/>
      <c r="N82" s="143"/>
      <c r="O82" s="143"/>
      <c r="P82" s="143"/>
    </row>
    <row r="83" spans="1:16" s="141" customFormat="1" ht="25.5">
      <c r="A83" s="131" t="s">
        <v>419</v>
      </c>
      <c r="B83" s="128" t="s">
        <v>202</v>
      </c>
      <c r="C83" s="134" t="s">
        <v>368</v>
      </c>
      <c r="D83" s="139" t="s">
        <v>103</v>
      </c>
      <c r="E83" s="135">
        <v>23.2</v>
      </c>
      <c r="F83" s="181"/>
      <c r="G83" s="62"/>
      <c r="H83" s="62"/>
      <c r="I83" s="181"/>
      <c r="J83" s="62"/>
      <c r="K83" s="147"/>
      <c r="L83" s="148"/>
      <c r="M83" s="148"/>
      <c r="N83" s="148"/>
      <c r="O83" s="148"/>
      <c r="P83" s="148"/>
    </row>
    <row r="84" spans="1:16" s="141" customFormat="1" ht="25.5">
      <c r="A84" s="131" t="s">
        <v>420</v>
      </c>
      <c r="B84" s="128" t="s">
        <v>202</v>
      </c>
      <c r="C84" s="134" t="s">
        <v>388</v>
      </c>
      <c r="D84" s="139" t="s">
        <v>103</v>
      </c>
      <c r="E84" s="135">
        <v>8.5</v>
      </c>
      <c r="F84" s="181"/>
      <c r="G84" s="62"/>
      <c r="H84" s="62"/>
      <c r="I84" s="181"/>
      <c r="J84" s="62"/>
      <c r="K84" s="147"/>
      <c r="L84" s="148"/>
      <c r="M84" s="148"/>
      <c r="N84" s="148"/>
      <c r="O84" s="148"/>
      <c r="P84" s="148"/>
    </row>
    <row r="85" spans="1:16" s="141" customFormat="1" ht="25.5">
      <c r="A85" s="131" t="s">
        <v>421</v>
      </c>
      <c r="B85" s="128" t="s">
        <v>202</v>
      </c>
      <c r="C85" s="134" t="s">
        <v>369</v>
      </c>
      <c r="D85" s="139" t="s">
        <v>103</v>
      </c>
      <c r="E85" s="135">
        <v>31.7</v>
      </c>
      <c r="F85" s="181"/>
      <c r="G85" s="62"/>
      <c r="H85" s="62"/>
      <c r="I85" s="181"/>
      <c r="J85" s="62"/>
      <c r="K85" s="147"/>
      <c r="L85" s="148"/>
      <c r="M85" s="148"/>
      <c r="N85" s="148"/>
      <c r="O85" s="148"/>
      <c r="P85" s="148"/>
    </row>
    <row r="86" spans="1:16" s="141" customFormat="1" ht="14.25">
      <c r="A86" s="131" t="s">
        <v>422</v>
      </c>
      <c r="B86" s="128" t="s">
        <v>202</v>
      </c>
      <c r="C86" s="134" t="s">
        <v>370</v>
      </c>
      <c r="D86" s="139" t="s">
        <v>36</v>
      </c>
      <c r="E86" s="135">
        <v>10</v>
      </c>
      <c r="F86" s="181"/>
      <c r="G86" s="62"/>
      <c r="H86" s="62"/>
      <c r="I86" s="181"/>
      <c r="J86" s="62"/>
      <c r="K86" s="147"/>
      <c r="L86" s="148"/>
      <c r="M86" s="148"/>
      <c r="N86" s="148"/>
      <c r="O86" s="148"/>
      <c r="P86" s="148"/>
    </row>
    <row r="87" spans="1:16" s="141" customFormat="1" ht="14.25">
      <c r="A87" s="131" t="s">
        <v>423</v>
      </c>
      <c r="B87" s="128" t="s">
        <v>202</v>
      </c>
      <c r="C87" s="134" t="s">
        <v>371</v>
      </c>
      <c r="D87" s="139" t="s">
        <v>16</v>
      </c>
      <c r="E87" s="135">
        <v>3</v>
      </c>
      <c r="F87" s="181"/>
      <c r="G87" s="62"/>
      <c r="H87" s="62"/>
      <c r="I87" s="181"/>
      <c r="J87" s="62"/>
      <c r="K87" s="147"/>
      <c r="L87" s="148"/>
      <c r="M87" s="148"/>
      <c r="N87" s="148"/>
      <c r="O87" s="148"/>
      <c r="P87" s="148"/>
    </row>
    <row r="88" spans="1:16" s="141" customFormat="1" ht="25.5">
      <c r="A88" s="131" t="s">
        <v>424</v>
      </c>
      <c r="B88" s="128" t="s">
        <v>202</v>
      </c>
      <c r="C88" s="134" t="s">
        <v>372</v>
      </c>
      <c r="D88" s="139" t="s">
        <v>103</v>
      </c>
      <c r="E88" s="223">
        <v>273.39999999999998</v>
      </c>
      <c r="F88" s="181"/>
      <c r="G88" s="62"/>
      <c r="H88" s="62"/>
      <c r="I88" s="181"/>
      <c r="J88" s="62"/>
      <c r="K88" s="147"/>
      <c r="L88" s="148"/>
      <c r="M88" s="148"/>
      <c r="N88" s="148"/>
      <c r="O88" s="148"/>
      <c r="P88" s="148"/>
    </row>
    <row r="89" spans="1:16" s="141" customFormat="1" ht="25.5">
      <c r="A89" s="131" t="s">
        <v>425</v>
      </c>
      <c r="B89" s="128" t="s">
        <v>202</v>
      </c>
      <c r="C89" s="134" t="s">
        <v>373</v>
      </c>
      <c r="D89" s="139" t="s">
        <v>30</v>
      </c>
      <c r="E89" s="223">
        <v>305</v>
      </c>
      <c r="F89" s="181"/>
      <c r="G89" s="62"/>
      <c r="H89" s="62"/>
      <c r="I89" s="181"/>
      <c r="J89" s="62"/>
      <c r="K89" s="147"/>
      <c r="L89" s="148"/>
      <c r="M89" s="148"/>
      <c r="N89" s="148"/>
      <c r="O89" s="148"/>
      <c r="P89" s="148"/>
    </row>
    <row r="90" spans="1:16" s="141" customFormat="1" ht="25.5">
      <c r="A90" s="131" t="s">
        <v>426</v>
      </c>
      <c r="B90" s="128" t="s">
        <v>202</v>
      </c>
      <c r="C90" s="134" t="s">
        <v>374</v>
      </c>
      <c r="D90" s="139" t="s">
        <v>103</v>
      </c>
      <c r="E90" s="135">
        <v>230</v>
      </c>
      <c r="F90" s="181"/>
      <c r="G90" s="62"/>
      <c r="H90" s="62"/>
      <c r="I90" s="181"/>
      <c r="J90" s="62"/>
      <c r="K90" s="147"/>
      <c r="L90" s="148"/>
      <c r="M90" s="148"/>
      <c r="N90" s="148"/>
      <c r="O90" s="148"/>
      <c r="P90" s="148"/>
    </row>
    <row r="91" spans="1:16" s="141" customFormat="1" ht="38.25">
      <c r="A91" s="131" t="s">
        <v>427</v>
      </c>
      <c r="B91" s="128" t="s">
        <v>202</v>
      </c>
      <c r="C91" s="134" t="s">
        <v>375</v>
      </c>
      <c r="D91" s="139" t="s">
        <v>30</v>
      </c>
      <c r="E91" s="135">
        <v>134.4</v>
      </c>
      <c r="F91" s="181"/>
      <c r="G91" s="62"/>
      <c r="H91" s="62"/>
      <c r="I91" s="181"/>
      <c r="J91" s="62"/>
      <c r="K91" s="147"/>
      <c r="L91" s="148"/>
      <c r="M91" s="148"/>
      <c r="N91" s="148"/>
      <c r="O91" s="148"/>
      <c r="P91" s="148"/>
    </row>
    <row r="92" spans="1:16" s="141" customFormat="1" ht="38.25">
      <c r="A92" s="131" t="s">
        <v>428</v>
      </c>
      <c r="B92" s="128" t="s">
        <v>202</v>
      </c>
      <c r="C92" s="134" t="s">
        <v>376</v>
      </c>
      <c r="D92" s="139" t="s">
        <v>30</v>
      </c>
      <c r="E92" s="135">
        <v>93.8</v>
      </c>
      <c r="F92" s="181"/>
      <c r="G92" s="62"/>
      <c r="H92" s="62"/>
      <c r="I92" s="181"/>
      <c r="J92" s="62"/>
      <c r="K92" s="147"/>
      <c r="L92" s="148"/>
      <c r="M92" s="148"/>
      <c r="N92" s="148"/>
      <c r="O92" s="148"/>
      <c r="P92" s="148"/>
    </row>
    <row r="93" spans="1:16" s="141" customFormat="1" ht="14.25">
      <c r="A93" s="131" t="s">
        <v>429</v>
      </c>
      <c r="B93" s="128" t="s">
        <v>202</v>
      </c>
      <c r="C93" s="134" t="s">
        <v>377</v>
      </c>
      <c r="D93" s="139" t="s">
        <v>103</v>
      </c>
      <c r="E93" s="135">
        <f>230+273.4</f>
        <v>503.4</v>
      </c>
      <c r="F93" s="181"/>
      <c r="G93" s="62"/>
      <c r="H93" s="62"/>
      <c r="I93" s="181"/>
      <c r="J93" s="62"/>
      <c r="K93" s="147"/>
      <c r="L93" s="148"/>
      <c r="M93" s="148"/>
      <c r="N93" s="148"/>
      <c r="O93" s="148"/>
      <c r="P93" s="148"/>
    </row>
    <row r="94" spans="1:16" s="141" customFormat="1" ht="25.5">
      <c r="A94" s="131" t="s">
        <v>430</v>
      </c>
      <c r="B94" s="128" t="s">
        <v>202</v>
      </c>
      <c r="C94" s="134" t="s">
        <v>378</v>
      </c>
      <c r="D94" s="139" t="s">
        <v>36</v>
      </c>
      <c r="E94" s="135">
        <f>ROUND(16*0.51,1)</f>
        <v>8.1999999999999993</v>
      </c>
      <c r="F94" s="181"/>
      <c r="G94" s="62"/>
      <c r="H94" s="62"/>
      <c r="I94" s="181"/>
      <c r="J94" s="62"/>
      <c r="K94" s="147"/>
      <c r="L94" s="148"/>
      <c r="M94" s="148"/>
      <c r="N94" s="148"/>
      <c r="O94" s="148"/>
      <c r="P94" s="148"/>
    </row>
    <row r="95" spans="1:16" s="141" customFormat="1" ht="25.5">
      <c r="A95" s="131" t="s">
        <v>431</v>
      </c>
      <c r="B95" s="128" t="s">
        <v>202</v>
      </c>
      <c r="C95" s="134" t="s">
        <v>379</v>
      </c>
      <c r="D95" s="139" t="s">
        <v>103</v>
      </c>
      <c r="E95" s="135">
        <v>346</v>
      </c>
      <c r="F95" s="181"/>
      <c r="G95" s="62"/>
      <c r="H95" s="62"/>
      <c r="I95" s="181"/>
      <c r="J95" s="62"/>
      <c r="K95" s="147"/>
      <c r="L95" s="148"/>
      <c r="M95" s="148"/>
      <c r="N95" s="148"/>
      <c r="O95" s="148"/>
      <c r="P95" s="148"/>
    </row>
    <row r="96" spans="1:16" s="141" customFormat="1" ht="14.25">
      <c r="A96" s="131" t="s">
        <v>432</v>
      </c>
      <c r="B96" s="128" t="s">
        <v>202</v>
      </c>
      <c r="C96" s="134" t="s">
        <v>380</v>
      </c>
      <c r="D96" s="139" t="s">
        <v>103</v>
      </c>
      <c r="E96" s="135">
        <v>346</v>
      </c>
      <c r="F96" s="181"/>
      <c r="G96" s="62"/>
      <c r="H96" s="62"/>
      <c r="I96" s="181"/>
      <c r="J96" s="62"/>
      <c r="K96" s="147"/>
      <c r="L96" s="148"/>
      <c r="M96" s="148"/>
      <c r="N96" s="148"/>
      <c r="O96" s="148"/>
      <c r="P96" s="148"/>
    </row>
    <row r="97" spans="1:16" s="141" customFormat="1" ht="25.5">
      <c r="A97" s="131" t="s">
        <v>433</v>
      </c>
      <c r="B97" s="128" t="s">
        <v>202</v>
      </c>
      <c r="C97" s="134" t="s">
        <v>381</v>
      </c>
      <c r="D97" s="139" t="s">
        <v>103</v>
      </c>
      <c r="E97" s="135">
        <v>346</v>
      </c>
      <c r="F97" s="181"/>
      <c r="G97" s="62"/>
      <c r="H97" s="62"/>
      <c r="I97" s="181"/>
      <c r="J97" s="62"/>
      <c r="K97" s="147"/>
      <c r="L97" s="148"/>
      <c r="M97" s="148"/>
      <c r="N97" s="148"/>
      <c r="O97" s="148"/>
      <c r="P97" s="148"/>
    </row>
    <row r="98" spans="1:16" s="141" customFormat="1" ht="25.5">
      <c r="A98" s="131" t="s">
        <v>434</v>
      </c>
      <c r="B98" s="128" t="s">
        <v>202</v>
      </c>
      <c r="C98" s="134" t="s">
        <v>382</v>
      </c>
      <c r="D98" s="139" t="s">
        <v>103</v>
      </c>
      <c r="E98" s="135">
        <v>73</v>
      </c>
      <c r="F98" s="181"/>
      <c r="G98" s="62"/>
      <c r="H98" s="62"/>
      <c r="I98" s="181"/>
      <c r="J98" s="62"/>
      <c r="K98" s="147"/>
      <c r="L98" s="148"/>
      <c r="M98" s="148"/>
      <c r="N98" s="148"/>
      <c r="O98" s="148"/>
      <c r="P98" s="148"/>
    </row>
    <row r="99" spans="1:16" s="141" customFormat="1" ht="25.5">
      <c r="A99" s="131" t="s">
        <v>435</v>
      </c>
      <c r="B99" s="128" t="s">
        <v>202</v>
      </c>
      <c r="C99" s="134" t="s">
        <v>383</v>
      </c>
      <c r="D99" s="139" t="s">
        <v>103</v>
      </c>
      <c r="E99" s="135">
        <v>26</v>
      </c>
      <c r="F99" s="181"/>
      <c r="G99" s="62"/>
      <c r="H99" s="62"/>
      <c r="I99" s="181"/>
      <c r="J99" s="62"/>
      <c r="K99" s="147"/>
      <c r="L99" s="148"/>
      <c r="M99" s="148"/>
      <c r="N99" s="148"/>
      <c r="O99" s="148"/>
      <c r="P99" s="148"/>
    </row>
    <row r="100" spans="1:16" s="141" customFormat="1" ht="38.25">
      <c r="A100" s="131" t="s">
        <v>436</v>
      </c>
      <c r="B100" s="128" t="s">
        <v>202</v>
      </c>
      <c r="C100" s="134" t="s">
        <v>384</v>
      </c>
      <c r="D100" s="139" t="s">
        <v>103</v>
      </c>
      <c r="E100" s="135">
        <v>47</v>
      </c>
      <c r="F100" s="181"/>
      <c r="G100" s="62"/>
      <c r="H100" s="62"/>
      <c r="I100" s="181"/>
      <c r="J100" s="62"/>
      <c r="K100" s="147"/>
      <c r="L100" s="148"/>
      <c r="M100" s="148"/>
      <c r="N100" s="148"/>
      <c r="O100" s="148"/>
      <c r="P100" s="148"/>
    </row>
    <row r="101" spans="1:16" s="141" customFormat="1" ht="14.25">
      <c r="A101" s="131" t="s">
        <v>437</v>
      </c>
      <c r="B101" s="128" t="s">
        <v>202</v>
      </c>
      <c r="C101" s="134" t="s">
        <v>385</v>
      </c>
      <c r="D101" s="139" t="s">
        <v>103</v>
      </c>
      <c r="E101" s="135">
        <v>13</v>
      </c>
      <c r="F101" s="181"/>
      <c r="G101" s="62"/>
      <c r="H101" s="62"/>
      <c r="I101" s="181"/>
      <c r="J101" s="62"/>
      <c r="K101" s="147"/>
      <c r="L101" s="148"/>
      <c r="M101" s="148"/>
      <c r="N101" s="148"/>
      <c r="O101" s="148"/>
      <c r="P101" s="148"/>
    </row>
    <row r="102" spans="1:16" s="141" customFormat="1" ht="51">
      <c r="A102" s="131" t="s">
        <v>438</v>
      </c>
      <c r="B102" s="128" t="s">
        <v>202</v>
      </c>
      <c r="C102" s="134" t="s">
        <v>387</v>
      </c>
      <c r="D102" s="139" t="s">
        <v>103</v>
      </c>
      <c r="E102" s="135">
        <v>4</v>
      </c>
      <c r="F102" s="181"/>
      <c r="G102" s="62"/>
      <c r="H102" s="62"/>
      <c r="I102" s="181"/>
      <c r="J102" s="62"/>
      <c r="K102" s="147"/>
      <c r="L102" s="148"/>
      <c r="M102" s="148"/>
      <c r="N102" s="148"/>
      <c r="O102" s="148"/>
      <c r="P102" s="148"/>
    </row>
    <row r="103" spans="1:16" s="141" customFormat="1" ht="38.25">
      <c r="A103" s="131" t="s">
        <v>439</v>
      </c>
      <c r="B103" s="128" t="s">
        <v>202</v>
      </c>
      <c r="C103" s="134" t="s">
        <v>386</v>
      </c>
      <c r="D103" s="139" t="s">
        <v>103</v>
      </c>
      <c r="E103" s="135">
        <v>279</v>
      </c>
      <c r="F103" s="181"/>
      <c r="G103" s="62"/>
      <c r="H103" s="62"/>
      <c r="I103" s="181"/>
      <c r="J103" s="62"/>
      <c r="K103" s="147"/>
      <c r="L103" s="148"/>
      <c r="M103" s="148"/>
      <c r="N103" s="148"/>
      <c r="O103" s="148"/>
      <c r="P103" s="148"/>
    </row>
    <row r="104" spans="1:16" s="141" customFormat="1" ht="25.5">
      <c r="A104" s="131" t="s">
        <v>440</v>
      </c>
      <c r="B104" s="128" t="s">
        <v>202</v>
      </c>
      <c r="C104" s="224" t="s">
        <v>443</v>
      </c>
      <c r="D104" s="225" t="s">
        <v>310</v>
      </c>
      <c r="E104" s="230">
        <f>ROUND((21.06*4.4+16.2*5.4)/1000,3)</f>
        <v>0.18</v>
      </c>
      <c r="F104" s="227"/>
      <c r="G104" s="222"/>
      <c r="H104" s="222"/>
      <c r="I104" s="227"/>
      <c r="J104" s="222"/>
      <c r="K104" s="228"/>
      <c r="L104" s="229"/>
      <c r="M104" s="229"/>
      <c r="N104" s="229"/>
      <c r="O104" s="229"/>
      <c r="P104" s="229"/>
    </row>
    <row r="105" spans="1:16" s="141" customFormat="1" ht="14.25">
      <c r="A105" s="131" t="s">
        <v>851</v>
      </c>
      <c r="B105" s="128" t="s">
        <v>202</v>
      </c>
      <c r="C105" s="134" t="s">
        <v>444</v>
      </c>
      <c r="D105" s="139" t="s">
        <v>36</v>
      </c>
      <c r="E105" s="135">
        <f>ROUND(3.5*0.51,1)</f>
        <v>1.8</v>
      </c>
      <c r="F105" s="181"/>
      <c r="G105" s="62"/>
      <c r="H105" s="62"/>
      <c r="I105" s="181"/>
      <c r="J105" s="62"/>
      <c r="K105" s="147"/>
      <c r="L105" s="148"/>
      <c r="M105" s="148"/>
      <c r="N105" s="148"/>
      <c r="O105" s="148"/>
      <c r="P105" s="148"/>
    </row>
    <row r="106" spans="1:16" s="141" customFormat="1" ht="14.25">
      <c r="A106" s="131" t="s">
        <v>852</v>
      </c>
      <c r="B106" s="128" t="s">
        <v>202</v>
      </c>
      <c r="C106" s="134" t="s">
        <v>449</v>
      </c>
      <c r="D106" s="139" t="s">
        <v>30</v>
      </c>
      <c r="E106" s="135">
        <f>75+43</f>
        <v>118</v>
      </c>
      <c r="F106" s="181"/>
      <c r="G106" s="62"/>
      <c r="H106" s="62"/>
      <c r="I106" s="181"/>
      <c r="J106" s="62"/>
      <c r="K106" s="147"/>
      <c r="L106" s="148"/>
      <c r="M106" s="148"/>
      <c r="N106" s="148"/>
      <c r="O106" s="148"/>
      <c r="P106" s="148"/>
    </row>
    <row r="107" spans="1:16" s="141" customFormat="1" ht="14.25">
      <c r="A107" s="131" t="s">
        <v>853</v>
      </c>
      <c r="B107" s="128" t="s">
        <v>202</v>
      </c>
      <c r="C107" s="134" t="s">
        <v>450</v>
      </c>
      <c r="D107" s="139" t="s">
        <v>35</v>
      </c>
      <c r="E107" s="135">
        <v>1</v>
      </c>
      <c r="F107" s="181"/>
      <c r="G107" s="62"/>
      <c r="H107" s="62"/>
      <c r="I107" s="181"/>
      <c r="J107" s="62"/>
      <c r="K107" s="147"/>
      <c r="L107" s="148"/>
      <c r="M107" s="148"/>
      <c r="N107" s="148"/>
      <c r="O107" s="148"/>
      <c r="P107" s="148"/>
    </row>
    <row r="108" spans="1:16" s="141" customFormat="1" ht="14.25">
      <c r="A108" s="131"/>
      <c r="B108" s="131"/>
      <c r="C108" s="384" t="s">
        <v>441</v>
      </c>
      <c r="D108" s="384"/>
      <c r="E108" s="384"/>
      <c r="F108" s="52"/>
      <c r="G108" s="143"/>
      <c r="H108" s="144"/>
      <c r="I108" s="88"/>
      <c r="J108" s="143"/>
      <c r="K108" s="143"/>
      <c r="L108" s="143"/>
      <c r="M108" s="143"/>
      <c r="N108" s="143"/>
      <c r="O108" s="143"/>
      <c r="P108" s="143"/>
    </row>
    <row r="109" spans="1:16" s="141" customFormat="1" ht="25.5">
      <c r="A109" s="131" t="s">
        <v>854</v>
      </c>
      <c r="B109" s="128" t="s">
        <v>202</v>
      </c>
      <c r="C109" s="134" t="s">
        <v>442</v>
      </c>
      <c r="D109" s="139" t="s">
        <v>35</v>
      </c>
      <c r="E109" s="135">
        <v>1</v>
      </c>
      <c r="F109" s="181"/>
      <c r="G109" s="62"/>
      <c r="H109" s="62"/>
      <c r="I109" s="181"/>
      <c r="J109" s="62"/>
      <c r="K109" s="147"/>
      <c r="L109" s="148"/>
      <c r="M109" s="148"/>
      <c r="N109" s="148"/>
      <c r="O109" s="148"/>
      <c r="P109" s="148"/>
    </row>
    <row r="110" spans="1:16" s="141" customFormat="1" ht="25.5">
      <c r="A110" s="131" t="s">
        <v>855</v>
      </c>
      <c r="B110" s="128" t="s">
        <v>202</v>
      </c>
      <c r="C110" s="134" t="s">
        <v>445</v>
      </c>
      <c r="D110" s="139" t="s">
        <v>35</v>
      </c>
      <c r="E110" s="135">
        <v>1</v>
      </c>
      <c r="F110" s="181"/>
      <c r="G110" s="62"/>
      <c r="H110" s="62"/>
      <c r="I110" s="181"/>
      <c r="J110" s="62"/>
      <c r="K110" s="147"/>
      <c r="L110" s="148"/>
      <c r="M110" s="148"/>
      <c r="N110" s="148"/>
      <c r="O110" s="148"/>
      <c r="P110" s="148"/>
    </row>
    <row r="111" spans="1:16" s="141" customFormat="1" ht="25.5">
      <c r="A111" s="131" t="s">
        <v>856</v>
      </c>
      <c r="B111" s="128" t="s">
        <v>202</v>
      </c>
      <c r="C111" s="134" t="s">
        <v>446</v>
      </c>
      <c r="D111" s="139" t="s">
        <v>35</v>
      </c>
      <c r="E111" s="135">
        <v>5</v>
      </c>
      <c r="F111" s="181"/>
      <c r="G111" s="62"/>
      <c r="H111" s="62"/>
      <c r="I111" s="181"/>
      <c r="J111" s="62"/>
      <c r="K111" s="147"/>
      <c r="L111" s="148"/>
      <c r="M111" s="148"/>
      <c r="N111" s="148"/>
      <c r="O111" s="148"/>
      <c r="P111" s="148"/>
    </row>
    <row r="112" spans="1:16" s="141" customFormat="1" ht="14.25">
      <c r="A112" s="131" t="s">
        <v>857</v>
      </c>
      <c r="B112" s="128" t="s">
        <v>202</v>
      </c>
      <c r="C112" s="134" t="s">
        <v>447</v>
      </c>
      <c r="D112" s="139" t="s">
        <v>35</v>
      </c>
      <c r="E112" s="135">
        <v>1</v>
      </c>
      <c r="F112" s="181"/>
      <c r="G112" s="62"/>
      <c r="H112" s="62"/>
      <c r="I112" s="181"/>
      <c r="J112" s="62"/>
      <c r="K112" s="147"/>
      <c r="L112" s="148"/>
      <c r="M112" s="148"/>
      <c r="N112" s="148"/>
      <c r="O112" s="148"/>
      <c r="P112" s="148"/>
    </row>
    <row r="113" spans="1:16" s="141" customFormat="1" ht="14.25">
      <c r="A113" s="131" t="s">
        <v>858</v>
      </c>
      <c r="B113" s="128" t="s">
        <v>202</v>
      </c>
      <c r="C113" s="134" t="s">
        <v>448</v>
      </c>
      <c r="D113" s="139" t="s">
        <v>35</v>
      </c>
      <c r="E113" s="135">
        <v>2</v>
      </c>
      <c r="F113" s="181"/>
      <c r="G113" s="62"/>
      <c r="H113" s="62"/>
      <c r="I113" s="181"/>
      <c r="J113" s="62"/>
      <c r="K113" s="147"/>
      <c r="L113" s="148"/>
      <c r="M113" s="148"/>
      <c r="N113" s="148"/>
      <c r="O113" s="148"/>
      <c r="P113" s="148"/>
    </row>
    <row r="114" spans="1:16" s="141" customFormat="1" ht="14.25">
      <c r="A114" s="131" t="s">
        <v>859</v>
      </c>
      <c r="B114" s="128" t="s">
        <v>202</v>
      </c>
      <c r="C114" s="134" t="s">
        <v>451</v>
      </c>
      <c r="D114" s="139" t="s">
        <v>16</v>
      </c>
      <c r="E114" s="135">
        <v>1</v>
      </c>
      <c r="F114" s="181"/>
      <c r="G114" s="62"/>
      <c r="H114" s="62"/>
      <c r="I114" s="181"/>
      <c r="J114" s="62"/>
      <c r="K114" s="147"/>
      <c r="L114" s="148"/>
      <c r="M114" s="148"/>
      <c r="N114" s="148"/>
      <c r="O114" s="148"/>
      <c r="P114" s="148"/>
    </row>
    <row r="115" spans="1:16" s="141" customFormat="1" ht="14.25">
      <c r="A115" s="131" t="s">
        <v>860</v>
      </c>
      <c r="B115" s="128" t="s">
        <v>202</v>
      </c>
      <c r="C115" s="134" t="s">
        <v>452</v>
      </c>
      <c r="D115" s="139" t="s">
        <v>16</v>
      </c>
      <c r="E115" s="135">
        <v>2</v>
      </c>
      <c r="F115" s="181"/>
      <c r="G115" s="62"/>
      <c r="H115" s="62"/>
      <c r="I115" s="181"/>
      <c r="J115" s="62"/>
      <c r="K115" s="147"/>
      <c r="L115" s="148"/>
      <c r="M115" s="148"/>
      <c r="N115" s="148"/>
      <c r="O115" s="148"/>
      <c r="P115" s="148"/>
    </row>
    <row r="116" spans="1:16" s="141" customFormat="1" ht="14.25">
      <c r="A116" s="131" t="s">
        <v>861</v>
      </c>
      <c r="B116" s="128" t="s">
        <v>202</v>
      </c>
      <c r="C116" s="134" t="s">
        <v>453</v>
      </c>
      <c r="D116" s="139" t="s">
        <v>16</v>
      </c>
      <c r="E116" s="135">
        <v>2</v>
      </c>
      <c r="F116" s="181"/>
      <c r="G116" s="62"/>
      <c r="H116" s="62"/>
      <c r="I116" s="181"/>
      <c r="J116" s="62"/>
      <c r="K116" s="147"/>
      <c r="L116" s="148"/>
      <c r="M116" s="148"/>
      <c r="N116" s="148"/>
      <c r="O116" s="148"/>
      <c r="P116" s="148"/>
    </row>
    <row r="117" spans="1:16" s="141" customFormat="1" ht="14.25">
      <c r="A117" s="131" t="s">
        <v>862</v>
      </c>
      <c r="B117" s="128" t="s">
        <v>202</v>
      </c>
      <c r="C117" s="134" t="s">
        <v>454</v>
      </c>
      <c r="D117" s="139" t="s">
        <v>16</v>
      </c>
      <c r="E117" s="135">
        <v>2</v>
      </c>
      <c r="F117" s="181"/>
      <c r="G117" s="62"/>
      <c r="H117" s="62"/>
      <c r="I117" s="181"/>
      <c r="J117" s="62"/>
      <c r="K117" s="147"/>
      <c r="L117" s="148"/>
      <c r="M117" s="148"/>
      <c r="N117" s="148"/>
      <c r="O117" s="148"/>
      <c r="P117" s="148"/>
    </row>
    <row r="118" spans="1:16" s="141" customFormat="1" ht="14.25">
      <c r="A118" s="131" t="s">
        <v>863</v>
      </c>
      <c r="B118" s="128" t="s">
        <v>202</v>
      </c>
      <c r="C118" s="134" t="s">
        <v>455</v>
      </c>
      <c r="D118" s="139" t="s">
        <v>30</v>
      </c>
      <c r="E118" s="135">
        <v>27.5</v>
      </c>
      <c r="F118" s="181"/>
      <c r="G118" s="62"/>
      <c r="H118" s="62"/>
      <c r="I118" s="181"/>
      <c r="J118" s="62"/>
      <c r="K118" s="147"/>
      <c r="L118" s="148"/>
      <c r="M118" s="148"/>
      <c r="N118" s="148"/>
      <c r="O118" s="148"/>
      <c r="P118" s="148"/>
    </row>
    <row r="119" spans="1:16" s="141" customFormat="1" ht="14.25">
      <c r="A119" s="131" t="s">
        <v>864</v>
      </c>
      <c r="B119" s="128" t="s">
        <v>202</v>
      </c>
      <c r="C119" s="134" t="s">
        <v>456</v>
      </c>
      <c r="D119" s="139" t="s">
        <v>30</v>
      </c>
      <c r="E119" s="135">
        <v>23.4</v>
      </c>
      <c r="F119" s="181"/>
      <c r="G119" s="62"/>
      <c r="H119" s="62"/>
      <c r="I119" s="181"/>
      <c r="J119" s="62"/>
      <c r="K119" s="147"/>
      <c r="L119" s="148"/>
      <c r="M119" s="148"/>
      <c r="N119" s="148"/>
      <c r="O119" s="148"/>
      <c r="P119" s="148"/>
    </row>
    <row r="120" spans="1:16" s="141" customFormat="1" ht="14.25">
      <c r="A120" s="131"/>
      <c r="B120" s="131"/>
      <c r="C120" s="384" t="s">
        <v>219</v>
      </c>
      <c r="D120" s="384"/>
      <c r="E120" s="384"/>
      <c r="F120" s="52"/>
      <c r="G120" s="143"/>
      <c r="H120" s="144"/>
      <c r="I120" s="88"/>
      <c r="J120" s="143"/>
      <c r="K120" s="143"/>
      <c r="L120" s="143"/>
      <c r="M120" s="143"/>
      <c r="N120" s="143"/>
      <c r="O120" s="143"/>
      <c r="P120" s="143"/>
    </row>
    <row r="121" spans="1:16" s="141" customFormat="1" ht="25.5">
      <c r="A121" s="131" t="s">
        <v>865</v>
      </c>
      <c r="B121" s="128" t="s">
        <v>202</v>
      </c>
      <c r="C121" s="134" t="s">
        <v>457</v>
      </c>
      <c r="D121" s="139" t="s">
        <v>36</v>
      </c>
      <c r="E121" s="135">
        <v>2</v>
      </c>
      <c r="F121" s="181"/>
      <c r="G121" s="62"/>
      <c r="H121" s="62"/>
      <c r="I121" s="181"/>
      <c r="J121" s="62"/>
      <c r="K121" s="147"/>
      <c r="L121" s="148"/>
      <c r="M121" s="148"/>
      <c r="N121" s="148"/>
      <c r="O121" s="148"/>
      <c r="P121" s="148"/>
    </row>
    <row r="122" spans="1:16" s="141" customFormat="1" ht="25.5">
      <c r="A122" s="131" t="s">
        <v>866</v>
      </c>
      <c r="B122" s="128" t="s">
        <v>202</v>
      </c>
      <c r="C122" s="134" t="s">
        <v>458</v>
      </c>
      <c r="D122" s="139" t="s">
        <v>30</v>
      </c>
      <c r="E122" s="135">
        <v>1.5</v>
      </c>
      <c r="F122" s="181"/>
      <c r="G122" s="62"/>
      <c r="H122" s="62"/>
      <c r="I122" s="181"/>
      <c r="J122" s="62"/>
      <c r="K122" s="147"/>
      <c r="L122" s="148"/>
      <c r="M122" s="148"/>
      <c r="N122" s="148"/>
      <c r="O122" s="148"/>
      <c r="P122" s="148"/>
    </row>
    <row r="123" spans="1:16" s="141" customFormat="1" ht="38.25">
      <c r="A123" s="131" t="s">
        <v>867</v>
      </c>
      <c r="B123" s="128" t="s">
        <v>202</v>
      </c>
      <c r="C123" s="134" t="s">
        <v>459</v>
      </c>
      <c r="D123" s="139" t="s">
        <v>310</v>
      </c>
      <c r="E123" s="135">
        <v>0.7</v>
      </c>
      <c r="F123" s="181"/>
      <c r="G123" s="62"/>
      <c r="H123" s="62"/>
      <c r="I123" s="181"/>
      <c r="J123" s="62"/>
      <c r="K123" s="147"/>
      <c r="L123" s="148"/>
      <c r="M123" s="148"/>
      <c r="N123" s="148"/>
      <c r="O123" s="148"/>
      <c r="P123" s="148"/>
    </row>
    <row r="124" spans="1:16" ht="15.75" thickBot="1">
      <c r="A124" s="105"/>
      <c r="B124" s="105"/>
      <c r="C124" s="67"/>
      <c r="D124" s="68"/>
      <c r="E124" s="68"/>
      <c r="F124" s="91"/>
      <c r="G124" s="69"/>
      <c r="H124" s="69"/>
      <c r="I124" s="91"/>
      <c r="J124" s="91"/>
      <c r="K124" s="92"/>
      <c r="L124" s="92"/>
      <c r="M124" s="92"/>
      <c r="N124" s="92"/>
      <c r="O124" s="92"/>
      <c r="P124" s="92"/>
    </row>
    <row r="125" spans="1:16" ht="26.25" thickTop="1">
      <c r="A125" s="93"/>
      <c r="B125" s="93"/>
      <c r="C125" s="66" t="s">
        <v>214</v>
      </c>
      <c r="D125" s="94"/>
      <c r="E125" s="95"/>
      <c r="F125" s="96"/>
      <c r="G125" s="96"/>
      <c r="H125" s="96"/>
      <c r="I125" s="96"/>
      <c r="J125" s="96"/>
      <c r="K125" s="97"/>
      <c r="L125" s="98">
        <f>SUM(L12:L124)</f>
        <v>0</v>
      </c>
      <c r="M125" s="98">
        <f>SUM(M12:M124)</f>
        <v>0</v>
      </c>
      <c r="N125" s="98">
        <f>SUM(N12:N124)</f>
        <v>0</v>
      </c>
      <c r="O125" s="98">
        <f>SUM(O12:O124)</f>
        <v>0</v>
      </c>
      <c r="P125" s="98">
        <f>SUM(P12:P124)</f>
        <v>0</v>
      </c>
    </row>
    <row r="126" spans="1:16">
      <c r="A126" s="118" t="s">
        <v>81</v>
      </c>
      <c r="B126" s="118"/>
      <c r="C126" s="122" t="s">
        <v>204</v>
      </c>
      <c r="D126" s="162" t="str">
        <f>N6</f>
        <v>2017 gada 24.augustā</v>
      </c>
      <c r="E126" s="119"/>
      <c r="F126" s="124"/>
      <c r="G126" s="124"/>
      <c r="H126" s="124"/>
      <c r="I126" s="124"/>
      <c r="J126" s="124"/>
      <c r="K126" s="124"/>
      <c r="L126" s="124"/>
      <c r="M126" s="124"/>
      <c r="N126" s="124"/>
      <c r="O126" s="124"/>
      <c r="P126" s="124"/>
    </row>
    <row r="127" spans="1:16">
      <c r="A127" s="114" t="s">
        <v>201</v>
      </c>
      <c r="B127" s="161" t="str">
        <f>N6</f>
        <v>2017 gada 24.augustā</v>
      </c>
      <c r="C127" s="89"/>
      <c r="D127" s="124"/>
      <c r="E127" s="119"/>
      <c r="F127" s="124"/>
      <c r="G127" s="124"/>
      <c r="H127" s="124"/>
      <c r="I127" s="124"/>
      <c r="J127" s="124"/>
      <c r="K127" s="124"/>
      <c r="L127" s="124"/>
      <c r="M127" s="124"/>
      <c r="N127" s="124"/>
      <c r="O127" s="124"/>
      <c r="P127" s="124"/>
    </row>
    <row r="128" spans="1:16">
      <c r="A128" s="118" t="s">
        <v>9</v>
      </c>
      <c r="B128" s="118"/>
      <c r="C128" s="117" t="s">
        <v>254</v>
      </c>
      <c r="D128" s="162" t="str">
        <f>N6</f>
        <v>2017 gada 24.augustā</v>
      </c>
      <c r="E128" s="121"/>
      <c r="F128" s="124"/>
      <c r="G128" s="124"/>
      <c r="H128" s="124"/>
      <c r="I128" s="124"/>
      <c r="J128" s="124"/>
      <c r="K128" s="124"/>
      <c r="L128" s="124"/>
      <c r="M128" s="124"/>
      <c r="N128" s="124"/>
      <c r="O128" s="124"/>
      <c r="P128" s="124"/>
    </row>
    <row r="129" spans="1:5">
      <c r="A129" s="118" t="s">
        <v>203</v>
      </c>
      <c r="B129" s="118"/>
      <c r="C129" s="172" t="s">
        <v>1112</v>
      </c>
      <c r="E129" s="121"/>
    </row>
    <row r="130" spans="1:5">
      <c r="A130" s="118"/>
      <c r="B130" s="118"/>
      <c r="C130" s="117"/>
      <c r="E130" s="121"/>
    </row>
  </sheetData>
  <mergeCells count="30">
    <mergeCell ref="C49:E49"/>
    <mergeCell ref="C60:E60"/>
    <mergeCell ref="A63:E63"/>
    <mergeCell ref="L6:M6"/>
    <mergeCell ref="C2:F2"/>
    <mergeCell ref="C4:E4"/>
    <mergeCell ref="C5:E5"/>
    <mergeCell ref="C6:E6"/>
    <mergeCell ref="C7:E7"/>
    <mergeCell ref="A8:A9"/>
    <mergeCell ref="C8:C9"/>
    <mergeCell ref="D8:D9"/>
    <mergeCell ref="E8:E9"/>
    <mergeCell ref="B8:B9"/>
    <mergeCell ref="C120:E120"/>
    <mergeCell ref="L8:P8"/>
    <mergeCell ref="A11:E11"/>
    <mergeCell ref="A13:E13"/>
    <mergeCell ref="C14:E14"/>
    <mergeCell ref="C108:E108"/>
    <mergeCell ref="C80:E80"/>
    <mergeCell ref="C82:E82"/>
    <mergeCell ref="F8:K8"/>
    <mergeCell ref="C26:E26"/>
    <mergeCell ref="A66:E66"/>
    <mergeCell ref="C67:E67"/>
    <mergeCell ref="C72:E72"/>
    <mergeCell ref="C20:E20"/>
    <mergeCell ref="C32:E32"/>
    <mergeCell ref="C39:E39"/>
  </mergeCells>
  <printOptions horizontalCentered="1"/>
  <pageMargins left="0.39370078740157483" right="0.39370078740157483" top="0.78740157480314965" bottom="0.59055118110236227" header="0.31496062992125984" footer="0.39370078740157483"/>
  <pageSetup paperSize="9" fitToHeight="0" orientation="portrait" r:id="rId1"/>
  <headerFooter>
    <oddFooter>&amp;CLapaspuse &amp;P no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Q100"/>
  <sheetViews>
    <sheetView showZeros="0" view="pageBreakPreview" zoomScale="90" zoomScaleNormal="100" zoomScaleSheetLayoutView="90" workbookViewId="0">
      <pane ySplit="10" topLeftCell="A81" activePane="bottomLeft" state="frozen"/>
      <selection pane="bottomLeft" activeCell="D99" sqref="D99"/>
    </sheetView>
  </sheetViews>
  <sheetFormatPr defaultRowHeight="12.75" outlineLevelRow="1" outlineLevelCol="1"/>
  <cols>
    <col min="1" max="1" width="13.85546875" style="120" customWidth="1"/>
    <col min="2" max="2" width="13.85546875" style="120" hidden="1" customWidth="1"/>
    <col min="3" max="3" width="49.5703125" style="120" customWidth="1"/>
    <col min="4" max="4" width="11" style="120" customWidth="1"/>
    <col min="5" max="5" width="14.5703125" style="120" customWidth="1"/>
    <col min="6" max="6" width="7.7109375" style="120" hidden="1" customWidth="1" outlineLevel="1"/>
    <col min="7" max="7" width="6.85546875" style="120" hidden="1" customWidth="1" outlineLevel="1"/>
    <col min="8" max="8" width="9.140625" style="120" hidden="1" customWidth="1" outlineLevel="1"/>
    <col min="9" max="9" width="11.28515625" style="120" hidden="1" customWidth="1" outlineLevel="1"/>
    <col min="10" max="11" width="12.28515625" style="120" hidden="1" customWidth="1" outlineLevel="1"/>
    <col min="12" max="12" width="10.140625" style="120" hidden="1" customWidth="1" outlineLevel="1"/>
    <col min="13" max="13" width="11" style="120" hidden="1" customWidth="1" outlineLevel="1"/>
    <col min="14" max="14" width="11.85546875" style="120" hidden="1" customWidth="1" outlineLevel="1"/>
    <col min="15" max="15" width="12.42578125" style="120" hidden="1" customWidth="1" outlineLevel="1"/>
    <col min="16" max="16" width="11.85546875" style="120" hidden="1" customWidth="1" outlineLevel="1"/>
    <col min="17" max="17" width="10.28515625" style="120" bestFit="1" customWidth="1" collapsed="1"/>
    <col min="18" max="16384" width="9.140625" style="120"/>
  </cols>
  <sheetData>
    <row r="1" spans="1:16" s="124" customFormat="1" outlineLevel="1">
      <c r="A1" s="84"/>
      <c r="B1" s="84"/>
      <c r="C1" s="84"/>
      <c r="D1" s="84"/>
      <c r="E1" s="84"/>
      <c r="F1" s="84"/>
      <c r="G1" s="84">
        <f>ROUND(6.2*1.2359,2)</f>
        <v>7.66</v>
      </c>
      <c r="H1" s="84"/>
      <c r="I1" s="84"/>
      <c r="J1" s="86">
        <v>0.08</v>
      </c>
      <c r="K1" s="84"/>
      <c r="L1" s="84"/>
      <c r="M1" s="84"/>
      <c r="N1" s="84"/>
      <c r="O1" s="84"/>
      <c r="P1" s="84"/>
    </row>
    <row r="2" spans="1:16" s="124" customFormat="1" ht="15.75" outlineLevel="1" thickBot="1">
      <c r="A2" s="99"/>
      <c r="B2" s="99"/>
      <c r="C2" s="365" t="s">
        <v>221</v>
      </c>
      <c r="D2" s="365"/>
      <c r="E2" s="365"/>
      <c r="F2" s="365"/>
      <c r="G2" s="84"/>
      <c r="H2" s="84"/>
      <c r="I2" s="84"/>
      <c r="J2" s="86"/>
      <c r="K2" s="84"/>
      <c r="L2" s="84"/>
      <c r="M2" s="84"/>
      <c r="N2" s="84"/>
      <c r="O2" s="84"/>
      <c r="P2" s="84"/>
    </row>
    <row r="3" spans="1:16" s="2" customFormat="1" ht="15.75" customHeight="1" thickTop="1">
      <c r="C3" s="123" t="s">
        <v>220</v>
      </c>
      <c r="D3" s="60"/>
      <c r="E3" s="60"/>
      <c r="F3" s="100"/>
      <c r="G3" s="60"/>
      <c r="H3" s="60"/>
      <c r="I3" s="60"/>
      <c r="J3" s="60"/>
      <c r="K3" s="60"/>
      <c r="L3" s="60"/>
      <c r="M3" s="60"/>
      <c r="N3" s="60"/>
      <c r="O3" s="60"/>
      <c r="P3" s="60"/>
    </row>
    <row r="4" spans="1:16" s="2" customFormat="1" ht="25.5">
      <c r="A4" s="61" t="s">
        <v>18</v>
      </c>
      <c r="B4" s="61"/>
      <c r="C4" s="382" t="str">
        <f>'LT-1;SagatavZemesd'!C4:E4</f>
        <v>Katlumājas pārbūve</v>
      </c>
      <c r="D4" s="383"/>
      <c r="E4" s="383"/>
      <c r="F4" s="71"/>
      <c r="G4" s="71"/>
      <c r="H4" s="71"/>
      <c r="I4" s="71"/>
      <c r="J4" s="71"/>
      <c r="K4" s="71"/>
      <c r="L4" s="71"/>
      <c r="M4" s="71"/>
      <c r="N4" s="71"/>
      <c r="O4" s="71"/>
      <c r="P4" s="71"/>
    </row>
    <row r="5" spans="1:16" s="2" customFormat="1">
      <c r="A5" s="5" t="s">
        <v>19</v>
      </c>
      <c r="B5" s="5"/>
      <c r="C5" s="378" t="str">
        <f>'LT-1;SagatavZemesd'!C5:E5</f>
        <v>Ozolu iela 11, Ozoli, Liezeres pagasts, Madonas novads</v>
      </c>
      <c r="D5" s="379"/>
      <c r="E5" s="379"/>
      <c r="F5" s="10"/>
      <c r="G5" s="10"/>
      <c r="H5" s="10"/>
      <c r="I5" s="10"/>
      <c r="J5" s="10"/>
      <c r="K5" s="10"/>
      <c r="L5" s="10"/>
      <c r="M5" s="5"/>
      <c r="N5" s="5"/>
      <c r="O5" s="5"/>
      <c r="P5" s="5"/>
    </row>
    <row r="6" spans="1:16" s="2" customFormat="1">
      <c r="A6" s="5" t="s">
        <v>20</v>
      </c>
      <c r="B6" s="5"/>
      <c r="C6" s="378" t="str">
        <f>'LT-1;SagatavZemesd'!C6:E6</f>
        <v>Sia "Madonas siltums"</v>
      </c>
      <c r="D6" s="379"/>
      <c r="E6" s="379"/>
      <c r="F6" s="72"/>
      <c r="G6" s="72"/>
      <c r="H6" s="118"/>
      <c r="I6" s="51" t="s">
        <v>15</v>
      </c>
      <c r="J6" s="160">
        <f>P95</f>
        <v>0</v>
      </c>
      <c r="K6" s="90" t="str">
        <f>'LT-1;SagatavZemesd'!K6</f>
        <v>€</v>
      </c>
      <c r="L6" s="387" t="s">
        <v>201</v>
      </c>
      <c r="M6" s="387"/>
      <c r="N6" s="90" t="str">
        <f>'LT-1;SagatavZemesd'!N6</f>
        <v>2017 gada 24.augustā</v>
      </c>
      <c r="O6" s="74"/>
      <c r="P6" s="74"/>
    </row>
    <row r="7" spans="1:16" s="2" customFormat="1" ht="13.5" thickBot="1">
      <c r="A7" s="5" t="s">
        <v>21</v>
      </c>
      <c r="B7" s="5"/>
      <c r="C7" s="388" t="str">
        <f>'LT-1;SagatavZemesd'!C7:E7</f>
        <v>2017/03/MS</v>
      </c>
      <c r="D7" s="379"/>
      <c r="E7" s="379"/>
      <c r="F7" s="73" t="s">
        <v>201</v>
      </c>
      <c r="G7" s="74"/>
      <c r="H7" s="73" t="str">
        <f>'LT-1;SagatavZemesd'!H7</f>
        <v xml:space="preserve">2017 gada cenās uz </v>
      </c>
      <c r="I7" s="5"/>
      <c r="J7" s="73" t="s">
        <v>222</v>
      </c>
      <c r="K7" s="73" t="str">
        <f>'LT-1;SagatavZemesd'!K7</f>
        <v>rasējumiem</v>
      </c>
      <c r="L7" s="5"/>
      <c r="M7" s="5"/>
      <c r="N7" s="74"/>
      <c r="O7" s="74"/>
      <c r="P7" s="74"/>
    </row>
    <row r="8" spans="1:16" s="2" customFormat="1" ht="12.75" customHeigh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55.5" customHeight="1"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141" customFormat="1" ht="14.25">
      <c r="A11" s="131"/>
      <c r="B11" s="128"/>
      <c r="C11" s="134"/>
      <c r="D11" s="139"/>
      <c r="E11" s="135"/>
      <c r="F11" s="144"/>
      <c r="G11" s="143"/>
      <c r="H11" s="144"/>
      <c r="I11" s="146"/>
      <c r="J11" s="143"/>
      <c r="K11" s="143"/>
      <c r="L11" s="143"/>
      <c r="M11" s="143"/>
      <c r="N11" s="143"/>
      <c r="O11" s="143"/>
      <c r="P11" s="143"/>
    </row>
    <row r="12" spans="1:16" s="141" customFormat="1" ht="15">
      <c r="A12" s="385" t="s">
        <v>146</v>
      </c>
      <c r="B12" s="385"/>
      <c r="C12" s="385"/>
      <c r="D12" s="385"/>
      <c r="E12" s="385"/>
      <c r="F12" s="144"/>
      <c r="G12" s="143"/>
      <c r="H12" s="144"/>
      <c r="I12" s="146"/>
      <c r="J12" s="143"/>
      <c r="K12" s="143"/>
      <c r="L12" s="143"/>
      <c r="M12" s="143"/>
      <c r="N12" s="143"/>
      <c r="O12" s="143"/>
      <c r="P12" s="143"/>
    </row>
    <row r="13" spans="1:16" s="141" customFormat="1" ht="14.25">
      <c r="A13" s="130"/>
      <c r="B13" s="130"/>
      <c r="C13" s="384" t="s">
        <v>96</v>
      </c>
      <c r="D13" s="384"/>
      <c r="E13" s="384"/>
      <c r="F13" s="144"/>
      <c r="G13" s="143"/>
      <c r="H13" s="144"/>
      <c r="I13" s="146"/>
      <c r="J13" s="143"/>
      <c r="K13" s="143"/>
      <c r="L13" s="143"/>
      <c r="M13" s="143"/>
      <c r="N13" s="143"/>
      <c r="O13" s="143"/>
      <c r="P13" s="143"/>
    </row>
    <row r="14" spans="1:16" s="141" customFormat="1" ht="14.25">
      <c r="A14" s="131" t="s">
        <v>150</v>
      </c>
      <c r="B14" s="128" t="s">
        <v>202</v>
      </c>
      <c r="C14" s="129" t="s">
        <v>106</v>
      </c>
      <c r="D14" s="139" t="s">
        <v>35</v>
      </c>
      <c r="E14" s="135">
        <v>1</v>
      </c>
      <c r="F14" s="144"/>
      <c r="G14" s="143"/>
      <c r="H14" s="144"/>
      <c r="I14" s="146"/>
      <c r="J14" s="143"/>
      <c r="K14" s="143"/>
      <c r="L14" s="143"/>
      <c r="M14" s="143"/>
      <c r="N14" s="143"/>
      <c r="O14" s="143"/>
      <c r="P14" s="143"/>
    </row>
    <row r="15" spans="1:16" s="141" customFormat="1" ht="25.5">
      <c r="A15" s="131" t="s">
        <v>151</v>
      </c>
      <c r="B15" s="128" t="s">
        <v>202</v>
      </c>
      <c r="C15" s="129" t="s">
        <v>223</v>
      </c>
      <c r="D15" s="139" t="s">
        <v>35</v>
      </c>
      <c r="E15" s="135">
        <v>1</v>
      </c>
      <c r="F15" s="144"/>
      <c r="G15" s="143"/>
      <c r="H15" s="144"/>
      <c r="I15" s="146"/>
      <c r="J15" s="143"/>
      <c r="K15" s="143"/>
      <c r="L15" s="143"/>
      <c r="M15" s="143"/>
      <c r="N15" s="143"/>
      <c r="O15" s="143"/>
      <c r="P15" s="143"/>
    </row>
    <row r="16" spans="1:16" s="141" customFormat="1" ht="25.5">
      <c r="A16" s="131" t="s">
        <v>870</v>
      </c>
      <c r="B16" s="128" t="s">
        <v>202</v>
      </c>
      <c r="C16" s="129" t="s">
        <v>871</v>
      </c>
      <c r="D16" s="139" t="s">
        <v>35</v>
      </c>
      <c r="E16" s="135">
        <v>1</v>
      </c>
      <c r="F16" s="144"/>
      <c r="G16" s="143"/>
      <c r="H16" s="144"/>
      <c r="I16" s="146"/>
      <c r="J16" s="143"/>
      <c r="K16" s="143"/>
      <c r="L16" s="143"/>
      <c r="M16" s="143"/>
      <c r="N16" s="143"/>
      <c r="O16" s="143"/>
      <c r="P16" s="143"/>
    </row>
    <row r="17" spans="1:16" s="141" customFormat="1" ht="25.5">
      <c r="A17" s="131" t="s">
        <v>152</v>
      </c>
      <c r="B17" s="128" t="s">
        <v>202</v>
      </c>
      <c r="C17" s="129" t="s">
        <v>224</v>
      </c>
      <c r="D17" s="139" t="s">
        <v>32</v>
      </c>
      <c r="E17" s="135">
        <v>1</v>
      </c>
      <c r="F17" s="144"/>
      <c r="G17" s="143"/>
      <c r="H17" s="144"/>
      <c r="I17" s="146"/>
      <c r="J17" s="143"/>
      <c r="K17" s="143"/>
      <c r="L17" s="143"/>
      <c r="M17" s="143"/>
      <c r="N17" s="143"/>
      <c r="O17" s="143"/>
      <c r="P17" s="143"/>
    </row>
    <row r="18" spans="1:16" s="141" customFormat="1" ht="25.5">
      <c r="A18" s="131" t="s">
        <v>153</v>
      </c>
      <c r="B18" s="128" t="s">
        <v>202</v>
      </c>
      <c r="C18" s="199" t="s">
        <v>243</v>
      </c>
      <c r="D18" s="200" t="s">
        <v>36</v>
      </c>
      <c r="E18" s="201">
        <v>0.5</v>
      </c>
      <c r="F18" s="144"/>
      <c r="G18" s="143"/>
      <c r="H18" s="144"/>
      <c r="I18" s="146"/>
      <c r="J18" s="143"/>
      <c r="K18" s="143"/>
      <c r="L18" s="143"/>
      <c r="M18" s="143"/>
      <c r="N18" s="143"/>
      <c r="O18" s="143"/>
      <c r="P18" s="143"/>
    </row>
    <row r="19" spans="1:16" s="141" customFormat="1" ht="15">
      <c r="A19" s="386" t="s">
        <v>872</v>
      </c>
      <c r="B19" s="386"/>
      <c r="C19" s="386"/>
      <c r="D19" s="386"/>
      <c r="E19" s="386"/>
      <c r="F19" s="144"/>
      <c r="G19" s="143"/>
      <c r="H19" s="144"/>
      <c r="I19" s="146"/>
      <c r="J19" s="143"/>
      <c r="K19" s="143"/>
      <c r="L19" s="143"/>
      <c r="M19" s="143"/>
      <c r="N19" s="143"/>
      <c r="O19" s="143"/>
      <c r="P19" s="143"/>
    </row>
    <row r="20" spans="1:16" s="141" customFormat="1" ht="14.25">
      <c r="A20" s="131"/>
      <c r="B20" s="131"/>
      <c r="C20" s="384" t="s">
        <v>226</v>
      </c>
      <c r="D20" s="384"/>
      <c r="E20" s="384"/>
      <c r="F20" s="144"/>
      <c r="G20" s="143"/>
      <c r="H20" s="144"/>
      <c r="I20" s="146"/>
      <c r="J20" s="143"/>
      <c r="K20" s="143"/>
      <c r="L20" s="143"/>
      <c r="M20" s="143"/>
      <c r="N20" s="143"/>
      <c r="O20" s="143"/>
      <c r="P20" s="143"/>
    </row>
    <row r="21" spans="1:16" s="141" customFormat="1" ht="14.25">
      <c r="A21" s="131" t="s">
        <v>154</v>
      </c>
      <c r="B21" s="128" t="s">
        <v>202</v>
      </c>
      <c r="C21" s="134" t="s">
        <v>873</v>
      </c>
      <c r="D21" s="139" t="s">
        <v>30</v>
      </c>
      <c r="E21" s="135">
        <v>13</v>
      </c>
      <c r="F21" s="144"/>
      <c r="G21" s="143"/>
      <c r="H21" s="144"/>
      <c r="I21" s="146"/>
      <c r="J21" s="143"/>
      <c r="K21" s="143"/>
      <c r="L21" s="143"/>
      <c r="M21" s="143"/>
      <c r="N21" s="143"/>
      <c r="O21" s="143"/>
      <c r="P21" s="143"/>
    </row>
    <row r="22" spans="1:16" s="141" customFormat="1" ht="14.25">
      <c r="A22" s="131" t="s">
        <v>155</v>
      </c>
      <c r="B22" s="128" t="s">
        <v>202</v>
      </c>
      <c r="C22" s="134" t="s">
        <v>874</v>
      </c>
      <c r="D22" s="139" t="s">
        <v>30</v>
      </c>
      <c r="E22" s="135">
        <v>13</v>
      </c>
      <c r="F22" s="144"/>
      <c r="G22" s="143"/>
      <c r="H22" s="144"/>
      <c r="I22" s="146"/>
      <c r="J22" s="143"/>
      <c r="K22" s="143"/>
      <c r="L22" s="143"/>
      <c r="M22" s="143"/>
      <c r="N22" s="143"/>
      <c r="O22" s="143"/>
      <c r="P22" s="143"/>
    </row>
    <row r="23" spans="1:16" s="141" customFormat="1" ht="14.25">
      <c r="A23" s="131" t="s">
        <v>156</v>
      </c>
      <c r="B23" s="128" t="s">
        <v>202</v>
      </c>
      <c r="C23" s="134" t="s">
        <v>875</v>
      </c>
      <c r="D23" s="150" t="s">
        <v>33</v>
      </c>
      <c r="E23" s="135">
        <v>14</v>
      </c>
      <c r="F23" s="144"/>
      <c r="G23" s="143"/>
      <c r="H23" s="144"/>
      <c r="I23" s="146"/>
      <c r="J23" s="143"/>
      <c r="K23" s="143"/>
      <c r="L23" s="143"/>
      <c r="M23" s="143"/>
      <c r="N23" s="143"/>
      <c r="O23" s="143"/>
      <c r="P23" s="143"/>
    </row>
    <row r="24" spans="1:16" s="141" customFormat="1" ht="14.25">
      <c r="A24" s="131" t="s">
        <v>157</v>
      </c>
      <c r="B24" s="128" t="s">
        <v>202</v>
      </c>
      <c r="C24" s="134" t="s">
        <v>228</v>
      </c>
      <c r="D24" s="150" t="s">
        <v>33</v>
      </c>
      <c r="E24" s="135">
        <v>1.6</v>
      </c>
      <c r="F24" s="144"/>
      <c r="G24" s="143"/>
      <c r="H24" s="144"/>
      <c r="I24" s="146"/>
      <c r="J24" s="143"/>
      <c r="K24" s="143"/>
      <c r="L24" s="143"/>
      <c r="M24" s="143"/>
      <c r="N24" s="143"/>
      <c r="O24" s="143"/>
      <c r="P24" s="143"/>
    </row>
    <row r="25" spans="1:16" s="141" customFormat="1" ht="14.25">
      <c r="A25" s="131"/>
      <c r="B25" s="131"/>
      <c r="C25" s="384" t="s">
        <v>229</v>
      </c>
      <c r="D25" s="384"/>
      <c r="E25" s="384"/>
      <c r="F25" s="144"/>
      <c r="G25" s="143"/>
      <c r="H25" s="144"/>
      <c r="I25" s="146"/>
      <c r="J25" s="143"/>
      <c r="K25" s="143"/>
      <c r="L25" s="143"/>
      <c r="M25" s="143"/>
      <c r="N25" s="143"/>
      <c r="O25" s="143"/>
      <c r="P25" s="143"/>
    </row>
    <row r="26" spans="1:16" s="141" customFormat="1" ht="38.25">
      <c r="A26" s="131" t="s">
        <v>158</v>
      </c>
      <c r="B26" s="128" t="s">
        <v>202</v>
      </c>
      <c r="C26" s="134" t="s">
        <v>876</v>
      </c>
      <c r="D26" s="139" t="s">
        <v>30</v>
      </c>
      <c r="E26" s="135">
        <v>34</v>
      </c>
      <c r="F26" s="144"/>
      <c r="G26" s="143"/>
      <c r="H26" s="144"/>
      <c r="I26" s="146"/>
      <c r="J26" s="143"/>
      <c r="K26" s="143"/>
      <c r="L26" s="143"/>
      <c r="M26" s="143"/>
      <c r="N26" s="143"/>
      <c r="O26" s="143"/>
      <c r="P26" s="143"/>
    </row>
    <row r="27" spans="1:16" s="141" customFormat="1" ht="25.5">
      <c r="A27" s="131" t="s">
        <v>159</v>
      </c>
      <c r="B27" s="128" t="s">
        <v>202</v>
      </c>
      <c r="C27" s="184" t="s">
        <v>877</v>
      </c>
      <c r="D27" s="139" t="s">
        <v>30</v>
      </c>
      <c r="E27" s="135">
        <v>32</v>
      </c>
      <c r="F27" s="144"/>
      <c r="G27" s="143"/>
      <c r="H27" s="144"/>
      <c r="I27" s="146"/>
      <c r="J27" s="143"/>
      <c r="K27" s="143"/>
      <c r="L27" s="143"/>
      <c r="M27" s="143"/>
      <c r="N27" s="143"/>
      <c r="O27" s="143"/>
      <c r="P27" s="143"/>
    </row>
    <row r="28" spans="1:16" s="141" customFormat="1" ht="14.25">
      <c r="A28" s="131" t="s">
        <v>160</v>
      </c>
      <c r="B28" s="128" t="s">
        <v>202</v>
      </c>
      <c r="C28" s="134" t="s">
        <v>234</v>
      </c>
      <c r="D28" s="139" t="s">
        <v>30</v>
      </c>
      <c r="E28" s="135">
        <v>32</v>
      </c>
      <c r="F28" s="144"/>
      <c r="G28" s="143"/>
      <c r="H28" s="144"/>
      <c r="I28" s="146"/>
      <c r="J28" s="143"/>
      <c r="K28" s="143"/>
      <c r="L28" s="143"/>
      <c r="M28" s="143"/>
      <c r="N28" s="143"/>
      <c r="O28" s="143"/>
      <c r="P28" s="143"/>
    </row>
    <row r="29" spans="1:16" s="141" customFormat="1" ht="25.5">
      <c r="A29" s="131" t="s">
        <v>161</v>
      </c>
      <c r="B29" s="128" t="s">
        <v>202</v>
      </c>
      <c r="C29" s="179" t="s">
        <v>878</v>
      </c>
      <c r="D29" s="182" t="s">
        <v>38</v>
      </c>
      <c r="E29" s="183">
        <v>2</v>
      </c>
      <c r="F29" s="144"/>
      <c r="G29" s="143"/>
      <c r="H29" s="144"/>
      <c r="I29" s="146"/>
      <c r="J29" s="143"/>
      <c r="K29" s="143"/>
      <c r="L29" s="143"/>
      <c r="M29" s="143"/>
      <c r="N29" s="143"/>
      <c r="O29" s="143"/>
      <c r="P29" s="143"/>
    </row>
    <row r="30" spans="1:16" s="141" customFormat="1" ht="25.5">
      <c r="A30" s="131" t="s">
        <v>162</v>
      </c>
      <c r="B30" s="128" t="s">
        <v>202</v>
      </c>
      <c r="C30" s="186" t="s">
        <v>879</v>
      </c>
      <c r="D30" s="188" t="s">
        <v>32</v>
      </c>
      <c r="E30" s="188">
        <v>1</v>
      </c>
      <c r="F30" s="144"/>
      <c r="G30" s="143"/>
      <c r="H30" s="144"/>
      <c r="I30" s="146"/>
      <c r="J30" s="143"/>
      <c r="K30" s="143"/>
      <c r="L30" s="143"/>
      <c r="M30" s="143"/>
      <c r="N30" s="143"/>
      <c r="O30" s="143"/>
      <c r="P30" s="143"/>
    </row>
    <row r="31" spans="1:16" s="141" customFormat="1" ht="14.25">
      <c r="A31" s="131"/>
      <c r="B31" s="128"/>
      <c r="C31" s="384" t="s">
        <v>219</v>
      </c>
      <c r="D31" s="384"/>
      <c r="E31" s="384"/>
      <c r="F31" s="144"/>
      <c r="G31" s="143"/>
      <c r="H31" s="144"/>
      <c r="I31" s="146"/>
      <c r="J31" s="143"/>
      <c r="K31" s="143"/>
      <c r="L31" s="143"/>
      <c r="M31" s="143"/>
      <c r="N31" s="143"/>
      <c r="O31" s="143"/>
      <c r="P31" s="143"/>
    </row>
    <row r="32" spans="1:16" s="141" customFormat="1" ht="14.25">
      <c r="A32" s="131" t="s">
        <v>163</v>
      </c>
      <c r="B32" s="128" t="s">
        <v>202</v>
      </c>
      <c r="C32" s="189" t="s">
        <v>237</v>
      </c>
      <c r="D32" s="190" t="s">
        <v>147</v>
      </c>
      <c r="E32" s="191">
        <v>1</v>
      </c>
      <c r="F32" s="144"/>
      <c r="G32" s="143"/>
      <c r="H32" s="144"/>
      <c r="I32" s="146"/>
      <c r="J32" s="143"/>
      <c r="K32" s="143"/>
      <c r="L32" s="143"/>
      <c r="M32" s="143"/>
      <c r="N32" s="143"/>
      <c r="O32" s="143"/>
      <c r="P32" s="143"/>
    </row>
    <row r="33" spans="1:16" s="141" customFormat="1" ht="51">
      <c r="A33" s="131" t="s">
        <v>164</v>
      </c>
      <c r="B33" s="128" t="s">
        <v>202</v>
      </c>
      <c r="C33" s="186" t="s">
        <v>238</v>
      </c>
      <c r="D33" s="200" t="s">
        <v>30</v>
      </c>
      <c r="E33" s="201">
        <v>34</v>
      </c>
      <c r="F33" s="144"/>
      <c r="G33" s="143"/>
      <c r="H33" s="144"/>
      <c r="I33" s="146"/>
      <c r="J33" s="143"/>
      <c r="K33" s="143"/>
      <c r="L33" s="143"/>
      <c r="M33" s="143"/>
      <c r="N33" s="143"/>
      <c r="O33" s="143"/>
      <c r="P33" s="143"/>
    </row>
    <row r="34" spans="1:16" s="141" customFormat="1" ht="15">
      <c r="A34" s="386" t="s">
        <v>225</v>
      </c>
      <c r="B34" s="386"/>
      <c r="C34" s="386"/>
      <c r="D34" s="386"/>
      <c r="E34" s="386"/>
      <c r="F34" s="144"/>
      <c r="G34" s="143"/>
      <c r="H34" s="144"/>
      <c r="I34" s="146"/>
      <c r="J34" s="143"/>
      <c r="K34" s="143"/>
      <c r="L34" s="143"/>
      <c r="M34" s="143"/>
      <c r="N34" s="143"/>
      <c r="O34" s="143"/>
      <c r="P34" s="143"/>
    </row>
    <row r="35" spans="1:16" s="141" customFormat="1" ht="14.25">
      <c r="A35" s="131"/>
      <c r="B35" s="131"/>
      <c r="C35" s="384" t="s">
        <v>226</v>
      </c>
      <c r="D35" s="384"/>
      <c r="E35" s="384"/>
      <c r="F35" s="144"/>
      <c r="G35" s="143"/>
      <c r="H35" s="144"/>
      <c r="I35" s="146"/>
      <c r="J35" s="143"/>
      <c r="K35" s="143"/>
      <c r="L35" s="143"/>
      <c r="M35" s="143"/>
      <c r="N35" s="143"/>
      <c r="O35" s="143"/>
      <c r="P35" s="143"/>
    </row>
    <row r="36" spans="1:16" s="141" customFormat="1" ht="25.5">
      <c r="A36" s="131" t="s">
        <v>165</v>
      </c>
      <c r="B36" s="128" t="s">
        <v>202</v>
      </c>
      <c r="C36" s="134" t="s">
        <v>880</v>
      </c>
      <c r="D36" s="139" t="s">
        <v>30</v>
      </c>
      <c r="E36" s="135">
        <v>13</v>
      </c>
      <c r="F36" s="144"/>
      <c r="G36" s="143"/>
      <c r="H36" s="144"/>
      <c r="I36" s="146"/>
      <c r="J36" s="143"/>
      <c r="K36" s="143"/>
      <c r="L36" s="143"/>
      <c r="M36" s="143"/>
      <c r="N36" s="143"/>
      <c r="O36" s="143"/>
      <c r="P36" s="143"/>
    </row>
    <row r="37" spans="1:16" s="141" customFormat="1" ht="14.25">
      <c r="A37" s="131" t="s">
        <v>166</v>
      </c>
      <c r="B37" s="128" t="s">
        <v>202</v>
      </c>
      <c r="C37" s="134" t="s">
        <v>881</v>
      </c>
      <c r="D37" s="139" t="s">
        <v>30</v>
      </c>
      <c r="E37" s="135">
        <v>13</v>
      </c>
      <c r="F37" s="144"/>
      <c r="G37" s="143"/>
      <c r="H37" s="144"/>
      <c r="I37" s="146"/>
      <c r="J37" s="143"/>
      <c r="K37" s="143"/>
      <c r="L37" s="143"/>
      <c r="M37" s="143"/>
      <c r="N37" s="143"/>
      <c r="O37" s="143"/>
      <c r="P37" s="143"/>
    </row>
    <row r="38" spans="1:16" s="141" customFormat="1" ht="14.25">
      <c r="A38" s="131" t="s">
        <v>167</v>
      </c>
      <c r="B38" s="128" t="s">
        <v>202</v>
      </c>
      <c r="C38" s="134" t="s">
        <v>227</v>
      </c>
      <c r="D38" s="150" t="s">
        <v>33</v>
      </c>
      <c r="E38" s="135">
        <v>13.4</v>
      </c>
      <c r="F38" s="144"/>
      <c r="G38" s="143"/>
      <c r="H38" s="144"/>
      <c r="I38" s="146"/>
      <c r="J38" s="143"/>
      <c r="K38" s="143"/>
      <c r="L38" s="143"/>
      <c r="M38" s="143"/>
      <c r="N38" s="143"/>
      <c r="O38" s="143"/>
      <c r="P38" s="143"/>
    </row>
    <row r="39" spans="1:16" s="141" customFormat="1" ht="14.25">
      <c r="A39" s="131" t="s">
        <v>168</v>
      </c>
      <c r="B39" s="128" t="s">
        <v>202</v>
      </c>
      <c r="C39" s="134" t="s">
        <v>228</v>
      </c>
      <c r="D39" s="150" t="s">
        <v>33</v>
      </c>
      <c r="E39" s="135">
        <v>2.2000000000000002</v>
      </c>
      <c r="F39" s="144"/>
      <c r="G39" s="143"/>
      <c r="H39" s="144"/>
      <c r="I39" s="146"/>
      <c r="J39" s="143"/>
      <c r="K39" s="143"/>
      <c r="L39" s="143"/>
      <c r="M39" s="143"/>
      <c r="N39" s="143"/>
      <c r="O39" s="143"/>
      <c r="P39" s="143"/>
    </row>
    <row r="40" spans="1:16" s="141" customFormat="1" ht="14.25">
      <c r="A40" s="131"/>
      <c r="B40" s="131"/>
      <c r="C40" s="384" t="s">
        <v>229</v>
      </c>
      <c r="D40" s="384"/>
      <c r="E40" s="384"/>
      <c r="F40" s="144"/>
      <c r="G40" s="143"/>
      <c r="H40" s="144"/>
      <c r="I40" s="146"/>
      <c r="J40" s="143"/>
      <c r="K40" s="143"/>
      <c r="L40" s="143"/>
      <c r="M40" s="143"/>
      <c r="N40" s="143"/>
      <c r="O40" s="143"/>
      <c r="P40" s="143"/>
    </row>
    <row r="41" spans="1:16" s="141" customFormat="1" ht="25.5">
      <c r="A41" s="131" t="s">
        <v>169</v>
      </c>
      <c r="B41" s="128" t="s">
        <v>202</v>
      </c>
      <c r="C41" s="134" t="s">
        <v>882</v>
      </c>
      <c r="D41" s="139" t="s">
        <v>30</v>
      </c>
      <c r="E41" s="135">
        <v>9</v>
      </c>
      <c r="F41" s="144"/>
      <c r="G41" s="143"/>
      <c r="H41" s="144"/>
      <c r="I41" s="146"/>
      <c r="J41" s="143"/>
      <c r="K41" s="143"/>
      <c r="L41" s="143"/>
      <c r="M41" s="143"/>
      <c r="N41" s="143"/>
      <c r="O41" s="143"/>
      <c r="P41" s="143"/>
    </row>
    <row r="42" spans="1:16" s="141" customFormat="1" ht="14.25">
      <c r="A42" s="131" t="s">
        <v>170</v>
      </c>
      <c r="B42" s="128" t="s">
        <v>202</v>
      </c>
      <c r="C42" s="134" t="s">
        <v>234</v>
      </c>
      <c r="D42" s="139" t="s">
        <v>30</v>
      </c>
      <c r="E42" s="135">
        <v>8</v>
      </c>
      <c r="F42" s="144"/>
      <c r="G42" s="143"/>
      <c r="H42" s="144"/>
      <c r="I42" s="146"/>
      <c r="J42" s="143"/>
      <c r="K42" s="143"/>
      <c r="L42" s="143"/>
      <c r="M42" s="143"/>
      <c r="N42" s="143"/>
      <c r="O42" s="143"/>
      <c r="P42" s="143"/>
    </row>
    <row r="43" spans="1:16" s="141" customFormat="1" ht="14.25">
      <c r="A43" s="131" t="s">
        <v>171</v>
      </c>
      <c r="B43" s="128" t="s">
        <v>202</v>
      </c>
      <c r="C43" s="186" t="s">
        <v>883</v>
      </c>
      <c r="D43" s="182" t="s">
        <v>38</v>
      </c>
      <c r="E43" s="183">
        <v>2</v>
      </c>
      <c r="F43" s="144"/>
      <c r="G43" s="143"/>
      <c r="H43" s="144"/>
      <c r="I43" s="146"/>
      <c r="J43" s="143"/>
      <c r="K43" s="143"/>
      <c r="L43" s="143"/>
      <c r="M43" s="143"/>
      <c r="N43" s="143"/>
      <c r="O43" s="143"/>
      <c r="P43" s="143"/>
    </row>
    <row r="44" spans="1:16" s="141" customFormat="1" ht="14.25">
      <c r="A44" s="131" t="s">
        <v>172</v>
      </c>
      <c r="B44" s="128" t="s">
        <v>202</v>
      </c>
      <c r="C44" s="186" t="s">
        <v>884</v>
      </c>
      <c r="D44" s="182" t="s">
        <v>35</v>
      </c>
      <c r="E44" s="183">
        <v>1</v>
      </c>
      <c r="F44" s="144"/>
      <c r="G44" s="143"/>
      <c r="H44" s="144"/>
      <c r="I44" s="146"/>
      <c r="J44" s="143"/>
      <c r="K44" s="143"/>
      <c r="L44" s="143"/>
      <c r="M44" s="143"/>
      <c r="N44" s="143"/>
      <c r="O44" s="143"/>
      <c r="P44" s="143"/>
    </row>
    <row r="45" spans="1:16" s="141" customFormat="1" ht="14.25">
      <c r="A45" s="131" t="s">
        <v>173</v>
      </c>
      <c r="B45" s="128" t="s">
        <v>202</v>
      </c>
      <c r="C45" s="186" t="s">
        <v>885</v>
      </c>
      <c r="D45" s="187" t="s">
        <v>232</v>
      </c>
      <c r="E45" s="183">
        <v>1</v>
      </c>
      <c r="F45" s="144"/>
      <c r="G45" s="143"/>
      <c r="H45" s="144"/>
      <c r="I45" s="146"/>
      <c r="J45" s="143"/>
      <c r="K45" s="143"/>
      <c r="L45" s="143"/>
      <c r="M45" s="143"/>
      <c r="N45" s="143"/>
      <c r="O45" s="143"/>
      <c r="P45" s="143"/>
    </row>
    <row r="46" spans="1:16" s="141" customFormat="1" ht="25.5">
      <c r="A46" s="131" t="s">
        <v>174</v>
      </c>
      <c r="B46" s="128" t="s">
        <v>202</v>
      </c>
      <c r="C46" s="236" t="s">
        <v>886</v>
      </c>
      <c r="D46" s="187" t="s">
        <v>35</v>
      </c>
      <c r="E46" s="183">
        <v>1</v>
      </c>
      <c r="F46" s="144"/>
      <c r="G46" s="143"/>
      <c r="H46" s="144"/>
      <c r="I46" s="146"/>
      <c r="J46" s="143"/>
      <c r="K46" s="143"/>
      <c r="L46" s="143"/>
      <c r="M46" s="143"/>
      <c r="N46" s="143"/>
      <c r="O46" s="143"/>
      <c r="P46" s="143"/>
    </row>
    <row r="47" spans="1:16" s="141" customFormat="1" ht="25.5">
      <c r="A47" s="131" t="s">
        <v>175</v>
      </c>
      <c r="B47" s="128" t="s">
        <v>202</v>
      </c>
      <c r="C47" s="236" t="s">
        <v>887</v>
      </c>
      <c r="D47" s="187" t="s">
        <v>35</v>
      </c>
      <c r="E47" s="183">
        <v>1</v>
      </c>
      <c r="F47" s="144"/>
      <c r="G47" s="143"/>
      <c r="H47" s="144"/>
      <c r="I47" s="146"/>
      <c r="J47" s="143"/>
      <c r="K47" s="143"/>
      <c r="L47" s="143"/>
      <c r="M47" s="143"/>
      <c r="N47" s="143"/>
      <c r="O47" s="143"/>
      <c r="P47" s="143"/>
    </row>
    <row r="48" spans="1:16" s="141" customFormat="1" ht="25.5">
      <c r="A48" s="131" t="s">
        <v>176</v>
      </c>
      <c r="B48" s="128" t="s">
        <v>202</v>
      </c>
      <c r="C48" s="186" t="s">
        <v>235</v>
      </c>
      <c r="D48" s="188" t="s">
        <v>32</v>
      </c>
      <c r="E48" s="188">
        <v>2</v>
      </c>
      <c r="F48" s="144"/>
      <c r="G48" s="143"/>
      <c r="H48" s="144"/>
      <c r="I48" s="146"/>
      <c r="J48" s="143"/>
      <c r="K48" s="143"/>
      <c r="L48" s="143"/>
      <c r="M48" s="143"/>
      <c r="N48" s="143"/>
      <c r="O48" s="143"/>
      <c r="P48" s="143"/>
    </row>
    <row r="49" spans="1:16" s="141" customFormat="1" ht="14.25">
      <c r="A49" s="131" t="s">
        <v>177</v>
      </c>
      <c r="B49" s="128" t="s">
        <v>202</v>
      </c>
      <c r="C49" s="184" t="s">
        <v>888</v>
      </c>
      <c r="D49" s="185" t="s">
        <v>889</v>
      </c>
      <c r="E49" s="182">
        <v>0.09</v>
      </c>
      <c r="F49" s="144"/>
      <c r="G49" s="143"/>
      <c r="H49" s="144"/>
      <c r="I49" s="146"/>
      <c r="J49" s="143"/>
      <c r="K49" s="143"/>
      <c r="L49" s="143"/>
      <c r="M49" s="143"/>
      <c r="N49" s="143"/>
      <c r="O49" s="143"/>
      <c r="P49" s="143"/>
    </row>
    <row r="50" spans="1:16" s="141" customFormat="1" ht="14.25">
      <c r="A50" s="131"/>
      <c r="B50" s="131"/>
      <c r="C50" s="384" t="s">
        <v>230</v>
      </c>
      <c r="D50" s="384"/>
      <c r="E50" s="384"/>
      <c r="F50" s="144"/>
      <c r="G50" s="143"/>
      <c r="H50" s="144"/>
      <c r="I50" s="146"/>
      <c r="J50" s="143"/>
      <c r="K50" s="143"/>
      <c r="L50" s="143"/>
      <c r="M50" s="143"/>
      <c r="N50" s="143"/>
      <c r="O50" s="143"/>
      <c r="P50" s="143"/>
    </row>
    <row r="51" spans="1:16" s="141" customFormat="1" ht="63.75">
      <c r="A51" s="131" t="s">
        <v>178</v>
      </c>
      <c r="B51" s="128" t="s">
        <v>202</v>
      </c>
      <c r="C51" s="186" t="s">
        <v>231</v>
      </c>
      <c r="D51" s="187" t="s">
        <v>232</v>
      </c>
      <c r="E51" s="183">
        <v>1</v>
      </c>
      <c r="F51" s="144"/>
      <c r="G51" s="143"/>
      <c r="H51" s="144"/>
      <c r="I51" s="146"/>
      <c r="J51" s="143"/>
      <c r="K51" s="143"/>
      <c r="L51" s="143"/>
      <c r="M51" s="143"/>
      <c r="N51" s="143"/>
      <c r="O51" s="143"/>
      <c r="P51" s="143"/>
    </row>
    <row r="52" spans="1:16" s="141" customFormat="1" ht="63.75">
      <c r="A52" s="131" t="s">
        <v>179</v>
      </c>
      <c r="B52" s="128" t="s">
        <v>202</v>
      </c>
      <c r="C52" s="186" t="s">
        <v>233</v>
      </c>
      <c r="D52" s="187" t="s">
        <v>232</v>
      </c>
      <c r="E52" s="183">
        <v>1</v>
      </c>
      <c r="F52" s="144"/>
      <c r="G52" s="143"/>
      <c r="H52" s="144"/>
      <c r="I52" s="146"/>
      <c r="J52" s="143"/>
      <c r="K52" s="143"/>
      <c r="L52" s="143"/>
      <c r="M52" s="143"/>
      <c r="N52" s="143"/>
      <c r="O52" s="143"/>
      <c r="P52" s="143"/>
    </row>
    <row r="53" spans="1:16" s="141" customFormat="1" ht="25.5">
      <c r="A53" s="131" t="s">
        <v>180</v>
      </c>
      <c r="B53" s="128" t="s">
        <v>202</v>
      </c>
      <c r="C53" s="179" t="s">
        <v>236</v>
      </c>
      <c r="D53" s="187" t="s">
        <v>232</v>
      </c>
      <c r="E53" s="183">
        <v>1</v>
      </c>
      <c r="F53" s="144"/>
      <c r="G53" s="143"/>
      <c r="H53" s="144"/>
      <c r="I53" s="146"/>
      <c r="J53" s="143"/>
      <c r="K53" s="143"/>
      <c r="L53" s="143"/>
      <c r="M53" s="143"/>
      <c r="N53" s="143"/>
      <c r="O53" s="143"/>
      <c r="P53" s="143"/>
    </row>
    <row r="54" spans="1:16" s="141" customFormat="1" ht="15">
      <c r="A54" s="386" t="s">
        <v>239</v>
      </c>
      <c r="B54" s="386"/>
      <c r="C54" s="386"/>
      <c r="D54" s="386"/>
      <c r="E54" s="386"/>
      <c r="F54" s="144"/>
      <c r="G54" s="143"/>
      <c r="H54" s="144"/>
      <c r="I54" s="146"/>
      <c r="J54" s="143"/>
      <c r="K54" s="143"/>
      <c r="L54" s="143"/>
      <c r="M54" s="143"/>
      <c r="N54" s="143"/>
      <c r="O54" s="143"/>
      <c r="P54" s="143"/>
    </row>
    <row r="55" spans="1:16" s="141" customFormat="1" ht="14.25">
      <c r="A55" s="131"/>
      <c r="B55" s="131"/>
      <c r="C55" s="384" t="s">
        <v>226</v>
      </c>
      <c r="D55" s="384"/>
      <c r="E55" s="384"/>
      <c r="F55" s="144"/>
      <c r="G55" s="143"/>
      <c r="H55" s="144"/>
      <c r="I55" s="146"/>
      <c r="J55" s="143"/>
      <c r="K55" s="143"/>
      <c r="L55" s="143"/>
      <c r="M55" s="143"/>
      <c r="N55" s="143"/>
      <c r="O55" s="143"/>
      <c r="P55" s="143"/>
    </row>
    <row r="56" spans="1:16" s="141" customFormat="1" ht="25.5">
      <c r="A56" s="131" t="s">
        <v>181</v>
      </c>
      <c r="B56" s="128" t="s">
        <v>202</v>
      </c>
      <c r="C56" s="186" t="s">
        <v>240</v>
      </c>
      <c r="D56" s="182" t="s">
        <v>30</v>
      </c>
      <c r="E56" s="192">
        <v>30</v>
      </c>
      <c r="F56" s="144"/>
      <c r="G56" s="143"/>
      <c r="H56" s="144"/>
      <c r="I56" s="146"/>
      <c r="J56" s="143"/>
      <c r="K56" s="143"/>
      <c r="L56" s="143"/>
      <c r="M56" s="143"/>
      <c r="N56" s="143"/>
      <c r="O56" s="143"/>
      <c r="P56" s="143"/>
    </row>
    <row r="57" spans="1:16" s="141" customFormat="1" ht="14.25">
      <c r="A57" s="131" t="s">
        <v>182</v>
      </c>
      <c r="B57" s="128" t="s">
        <v>202</v>
      </c>
      <c r="C57" s="237" t="s">
        <v>890</v>
      </c>
      <c r="D57" s="238" t="s">
        <v>32</v>
      </c>
      <c r="E57" s="239">
        <v>1</v>
      </c>
      <c r="F57" s="144"/>
      <c r="G57" s="143"/>
      <c r="H57" s="144"/>
      <c r="I57" s="146"/>
      <c r="J57" s="143"/>
      <c r="K57" s="143"/>
      <c r="L57" s="143"/>
      <c r="M57" s="143"/>
      <c r="N57" s="143"/>
      <c r="O57" s="143"/>
      <c r="P57" s="143"/>
    </row>
    <row r="58" spans="1:16" s="141" customFormat="1" ht="14.25">
      <c r="A58" s="131" t="s">
        <v>183</v>
      </c>
      <c r="B58" s="128" t="s">
        <v>202</v>
      </c>
      <c r="C58" s="134" t="s">
        <v>891</v>
      </c>
      <c r="D58" s="139" t="s">
        <v>30</v>
      </c>
      <c r="E58" s="135">
        <v>30</v>
      </c>
      <c r="F58" s="144"/>
      <c r="G58" s="143"/>
      <c r="H58" s="144"/>
      <c r="I58" s="146"/>
      <c r="J58" s="143"/>
      <c r="K58" s="143"/>
      <c r="L58" s="143"/>
      <c r="M58" s="143"/>
      <c r="N58" s="143"/>
      <c r="O58" s="143"/>
      <c r="P58" s="143"/>
    </row>
    <row r="59" spans="1:16" s="141" customFormat="1" ht="25.5">
      <c r="A59" s="131" t="s">
        <v>184</v>
      </c>
      <c r="B59" s="128" t="s">
        <v>202</v>
      </c>
      <c r="C59" s="149" t="s">
        <v>105</v>
      </c>
      <c r="D59" s="150" t="s">
        <v>34</v>
      </c>
      <c r="E59" s="151">
        <v>45</v>
      </c>
      <c r="F59" s="144"/>
      <c r="G59" s="143"/>
      <c r="H59" s="144"/>
      <c r="I59" s="146"/>
      <c r="J59" s="143"/>
      <c r="K59" s="143"/>
      <c r="L59" s="143"/>
      <c r="M59" s="143"/>
      <c r="N59" s="143"/>
      <c r="O59" s="143"/>
      <c r="P59" s="143"/>
    </row>
    <row r="60" spans="1:16" s="141" customFormat="1" ht="14.25">
      <c r="A60" s="131" t="s">
        <v>185</v>
      </c>
      <c r="B60" s="128" t="s">
        <v>202</v>
      </c>
      <c r="C60" s="149"/>
      <c r="D60" s="150"/>
      <c r="E60" s="151"/>
      <c r="F60" s="144"/>
      <c r="G60" s="143"/>
      <c r="H60" s="144"/>
      <c r="I60" s="146"/>
      <c r="J60" s="143"/>
      <c r="K60" s="143"/>
      <c r="L60" s="143"/>
      <c r="M60" s="143"/>
      <c r="N60" s="143"/>
      <c r="O60" s="143"/>
      <c r="P60" s="143"/>
    </row>
    <row r="61" spans="1:16" s="141" customFormat="1" ht="14.25">
      <c r="A61" s="131" t="s">
        <v>186</v>
      </c>
      <c r="B61" s="128" t="s">
        <v>202</v>
      </c>
      <c r="C61" s="149" t="s">
        <v>17</v>
      </c>
      <c r="D61" s="153" t="s">
        <v>34</v>
      </c>
      <c r="E61" s="152">
        <v>45</v>
      </c>
      <c r="F61" s="144"/>
      <c r="G61" s="143"/>
      <c r="H61" s="144"/>
      <c r="I61" s="146"/>
      <c r="J61" s="143"/>
      <c r="K61" s="143"/>
      <c r="L61" s="143"/>
      <c r="M61" s="143"/>
      <c r="N61" s="143"/>
      <c r="O61" s="143"/>
      <c r="P61" s="143"/>
    </row>
    <row r="62" spans="1:16" s="141" customFormat="1" ht="14.25">
      <c r="A62" s="131" t="s">
        <v>187</v>
      </c>
      <c r="B62" s="128" t="s">
        <v>202</v>
      </c>
      <c r="C62" s="149" t="s">
        <v>197</v>
      </c>
      <c r="D62" s="150" t="s">
        <v>33</v>
      </c>
      <c r="E62" s="151">
        <v>76</v>
      </c>
      <c r="F62" s="144"/>
      <c r="G62" s="143"/>
      <c r="H62" s="144"/>
      <c r="I62" s="146"/>
      <c r="J62" s="143"/>
      <c r="K62" s="143"/>
      <c r="L62" s="143"/>
      <c r="M62" s="143"/>
      <c r="N62" s="143"/>
      <c r="O62" s="143"/>
      <c r="P62" s="143"/>
    </row>
    <row r="63" spans="1:16" s="141" customFormat="1" ht="14.25">
      <c r="A63" s="131" t="s">
        <v>188</v>
      </c>
      <c r="B63" s="128" t="s">
        <v>202</v>
      </c>
      <c r="C63" s="134" t="s">
        <v>228</v>
      </c>
      <c r="D63" s="150" t="s">
        <v>33</v>
      </c>
      <c r="E63" s="135">
        <v>22</v>
      </c>
      <c r="F63" s="144"/>
      <c r="G63" s="143"/>
      <c r="H63" s="144"/>
      <c r="I63" s="146"/>
      <c r="J63" s="143"/>
      <c r="K63" s="143"/>
      <c r="L63" s="143"/>
      <c r="M63" s="143"/>
      <c r="N63" s="143"/>
      <c r="O63" s="143"/>
      <c r="P63" s="143"/>
    </row>
    <row r="64" spans="1:16" s="141" customFormat="1" ht="51.75" customHeight="1">
      <c r="A64" s="131"/>
      <c r="B64" s="128"/>
      <c r="C64" s="389" t="s">
        <v>892</v>
      </c>
      <c r="D64" s="389"/>
      <c r="E64" s="389"/>
      <c r="F64" s="144"/>
      <c r="G64" s="143"/>
      <c r="H64" s="144"/>
      <c r="I64" s="146"/>
      <c r="J64" s="143"/>
      <c r="K64" s="143"/>
      <c r="L64" s="143"/>
      <c r="M64" s="143"/>
      <c r="N64" s="143"/>
      <c r="O64" s="143"/>
      <c r="P64" s="143"/>
    </row>
    <row r="65" spans="1:16" s="141" customFormat="1" ht="14.25">
      <c r="A65" s="131" t="s">
        <v>189</v>
      </c>
      <c r="B65" s="128" t="s">
        <v>202</v>
      </c>
      <c r="C65" s="240" t="s">
        <v>893</v>
      </c>
      <c r="D65" s="241" t="s">
        <v>32</v>
      </c>
      <c r="E65" s="242" t="s">
        <v>894</v>
      </c>
      <c r="F65" s="144"/>
      <c r="G65" s="143"/>
      <c r="H65" s="144"/>
      <c r="I65" s="146"/>
      <c r="J65" s="143"/>
      <c r="K65" s="143"/>
      <c r="L65" s="143"/>
      <c r="M65" s="143"/>
      <c r="N65" s="143"/>
      <c r="O65" s="143"/>
      <c r="P65" s="143"/>
    </row>
    <row r="66" spans="1:16" s="141" customFormat="1" ht="14.25">
      <c r="A66" s="131"/>
      <c r="B66" s="131"/>
      <c r="C66" s="384" t="s">
        <v>241</v>
      </c>
      <c r="D66" s="384"/>
      <c r="E66" s="384"/>
      <c r="F66" s="144"/>
      <c r="G66" s="143"/>
      <c r="H66" s="144"/>
      <c r="I66" s="146"/>
      <c r="J66" s="143"/>
      <c r="K66" s="143"/>
      <c r="L66" s="143"/>
      <c r="M66" s="143"/>
      <c r="N66" s="143"/>
      <c r="O66" s="143"/>
      <c r="P66" s="143"/>
    </row>
    <row r="67" spans="1:16" s="141" customFormat="1" ht="14.25">
      <c r="A67" s="131" t="s">
        <v>190</v>
      </c>
      <c r="B67" s="128" t="s">
        <v>202</v>
      </c>
      <c r="C67" s="193" t="s">
        <v>895</v>
      </c>
      <c r="D67" s="194" t="s">
        <v>30</v>
      </c>
      <c r="E67" s="195">
        <v>30</v>
      </c>
      <c r="F67" s="144"/>
      <c r="G67" s="143"/>
      <c r="H67" s="144"/>
      <c r="I67" s="146"/>
      <c r="J67" s="143"/>
      <c r="K67" s="143"/>
      <c r="L67" s="143"/>
      <c r="M67" s="143"/>
      <c r="N67" s="143"/>
      <c r="O67" s="143"/>
      <c r="P67" s="143"/>
    </row>
    <row r="68" spans="1:16" s="141" customFormat="1" ht="63.75">
      <c r="A68" s="131" t="s">
        <v>191</v>
      </c>
      <c r="B68" s="128" t="s">
        <v>202</v>
      </c>
      <c r="C68" s="243" t="s">
        <v>896</v>
      </c>
      <c r="D68" s="194" t="s">
        <v>30</v>
      </c>
      <c r="E68" s="195">
        <v>30</v>
      </c>
      <c r="F68" s="144"/>
      <c r="G68" s="143"/>
      <c r="H68" s="144"/>
      <c r="I68" s="146"/>
      <c r="J68" s="143"/>
      <c r="K68" s="143"/>
      <c r="L68" s="143"/>
      <c r="M68" s="143"/>
      <c r="N68" s="143"/>
      <c r="O68" s="143"/>
      <c r="P68" s="143"/>
    </row>
    <row r="69" spans="1:16" s="141" customFormat="1" ht="14.25">
      <c r="A69" s="131" t="s">
        <v>192</v>
      </c>
      <c r="B69" s="128" t="s">
        <v>202</v>
      </c>
      <c r="C69" s="134" t="s">
        <v>234</v>
      </c>
      <c r="D69" s="139" t="s">
        <v>30</v>
      </c>
      <c r="E69" s="135">
        <v>30</v>
      </c>
      <c r="F69" s="144"/>
      <c r="G69" s="143"/>
      <c r="H69" s="144"/>
      <c r="I69" s="146"/>
      <c r="J69" s="143"/>
      <c r="K69" s="143"/>
      <c r="L69" s="143"/>
      <c r="M69" s="143"/>
      <c r="N69" s="143"/>
      <c r="O69" s="143"/>
      <c r="P69" s="143"/>
    </row>
    <row r="70" spans="1:16" s="141" customFormat="1" ht="14.25">
      <c r="A70" s="131"/>
      <c r="B70" s="131"/>
      <c r="C70" s="384" t="s">
        <v>219</v>
      </c>
      <c r="D70" s="384"/>
      <c r="E70" s="384"/>
      <c r="F70" s="144"/>
      <c r="G70" s="143"/>
      <c r="H70" s="144"/>
      <c r="I70" s="146"/>
      <c r="J70" s="143"/>
      <c r="K70" s="143"/>
      <c r="L70" s="143"/>
      <c r="M70" s="143"/>
      <c r="N70" s="143"/>
      <c r="O70" s="143"/>
      <c r="P70" s="143"/>
    </row>
    <row r="71" spans="1:16" s="141" customFormat="1" ht="38.25">
      <c r="A71" s="131" t="s">
        <v>193</v>
      </c>
      <c r="B71" s="128" t="s">
        <v>202</v>
      </c>
      <c r="C71" s="134" t="s">
        <v>897</v>
      </c>
      <c r="D71" s="139" t="s">
        <v>35</v>
      </c>
      <c r="E71" s="135">
        <v>1</v>
      </c>
      <c r="F71" s="144"/>
      <c r="G71" s="143"/>
      <c r="H71" s="144"/>
      <c r="I71" s="146"/>
      <c r="J71" s="143"/>
      <c r="K71" s="143"/>
      <c r="L71" s="143"/>
      <c r="M71" s="143"/>
      <c r="N71" s="143"/>
      <c r="O71" s="143"/>
      <c r="P71" s="143"/>
    </row>
    <row r="72" spans="1:16" s="141" customFormat="1" ht="38.25">
      <c r="A72" s="131" t="s">
        <v>194</v>
      </c>
      <c r="B72" s="128" t="s">
        <v>202</v>
      </c>
      <c r="C72" s="134" t="s">
        <v>898</v>
      </c>
      <c r="D72" s="244" t="s">
        <v>35</v>
      </c>
      <c r="E72" s="245">
        <v>1</v>
      </c>
      <c r="F72" s="144"/>
      <c r="G72" s="143"/>
      <c r="H72" s="144"/>
      <c r="I72" s="146"/>
      <c r="J72" s="143"/>
      <c r="K72" s="143"/>
      <c r="L72" s="143"/>
      <c r="M72" s="143"/>
      <c r="N72" s="143"/>
      <c r="O72" s="143"/>
      <c r="P72" s="143"/>
    </row>
    <row r="73" spans="1:16" s="141" customFormat="1" ht="38.25">
      <c r="A73" s="131" t="s">
        <v>195</v>
      </c>
      <c r="B73" s="128" t="s">
        <v>202</v>
      </c>
      <c r="C73" s="246" t="s">
        <v>899</v>
      </c>
      <c r="D73" s="247" t="s">
        <v>35</v>
      </c>
      <c r="E73" s="248">
        <v>1</v>
      </c>
      <c r="F73" s="144"/>
      <c r="G73" s="143"/>
      <c r="H73" s="144"/>
      <c r="I73" s="146"/>
      <c r="J73" s="143"/>
      <c r="K73" s="143"/>
      <c r="L73" s="143"/>
      <c r="M73" s="143"/>
      <c r="N73" s="143"/>
      <c r="O73" s="143"/>
      <c r="P73" s="143"/>
    </row>
    <row r="74" spans="1:16" s="141" customFormat="1" ht="14.25">
      <c r="A74" s="131" t="s">
        <v>900</v>
      </c>
      <c r="B74" s="128" t="s">
        <v>202</v>
      </c>
      <c r="C74" s="246" t="s">
        <v>901</v>
      </c>
      <c r="D74" s="196" t="s">
        <v>38</v>
      </c>
      <c r="E74" s="196">
        <v>1</v>
      </c>
      <c r="F74" s="144"/>
      <c r="G74" s="143"/>
      <c r="H74" s="144"/>
      <c r="I74" s="146"/>
      <c r="J74" s="143"/>
      <c r="K74" s="143"/>
      <c r="L74" s="143"/>
      <c r="M74" s="143"/>
      <c r="N74" s="143"/>
      <c r="O74" s="143"/>
      <c r="P74" s="143"/>
    </row>
    <row r="75" spans="1:16" s="141" customFormat="1" ht="14.25">
      <c r="A75" s="131" t="s">
        <v>902</v>
      </c>
      <c r="B75" s="128" t="s">
        <v>202</v>
      </c>
      <c r="C75" s="246" t="s">
        <v>903</v>
      </c>
      <c r="D75" s="196" t="s">
        <v>38</v>
      </c>
      <c r="E75" s="248">
        <v>1</v>
      </c>
      <c r="F75" s="144"/>
      <c r="G75" s="143"/>
      <c r="H75" s="144"/>
      <c r="I75" s="146"/>
      <c r="J75" s="143"/>
      <c r="K75" s="143"/>
      <c r="L75" s="143"/>
      <c r="M75" s="143"/>
      <c r="N75" s="143"/>
      <c r="O75" s="143"/>
      <c r="P75" s="143"/>
    </row>
    <row r="76" spans="1:16" s="141" customFormat="1" ht="14.25">
      <c r="A76" s="131" t="s">
        <v>904</v>
      </c>
      <c r="B76" s="128" t="s">
        <v>202</v>
      </c>
      <c r="C76" s="249" t="s">
        <v>905</v>
      </c>
      <c r="D76" s="138" t="s">
        <v>30</v>
      </c>
      <c r="E76" s="135">
        <v>29.1</v>
      </c>
      <c r="F76" s="144"/>
      <c r="G76" s="143"/>
      <c r="H76" s="144"/>
      <c r="I76" s="146"/>
      <c r="J76" s="143"/>
      <c r="K76" s="143"/>
      <c r="L76" s="143"/>
      <c r="M76" s="143"/>
      <c r="N76" s="143"/>
      <c r="O76" s="143"/>
      <c r="P76" s="143"/>
    </row>
    <row r="77" spans="1:16" s="141" customFormat="1" ht="25.5">
      <c r="A77" s="250" t="s">
        <v>906</v>
      </c>
      <c r="B77" s="251" t="s">
        <v>202</v>
      </c>
      <c r="C77" s="252" t="s">
        <v>242</v>
      </c>
      <c r="D77" s="253" t="s">
        <v>38</v>
      </c>
      <c r="E77" s="138">
        <v>1</v>
      </c>
      <c r="F77" s="144"/>
      <c r="G77" s="143"/>
      <c r="H77" s="144"/>
      <c r="I77" s="146"/>
      <c r="J77" s="143"/>
      <c r="K77" s="143"/>
      <c r="L77" s="143"/>
      <c r="M77" s="143"/>
      <c r="N77" s="143"/>
      <c r="O77" s="143"/>
      <c r="P77" s="143"/>
    </row>
    <row r="78" spans="1:16" s="141" customFormat="1" ht="15">
      <c r="A78" s="254" t="s">
        <v>907</v>
      </c>
      <c r="B78" s="255"/>
      <c r="C78" s="255"/>
      <c r="D78" s="256"/>
      <c r="E78" s="257"/>
      <c r="F78" s="144"/>
      <c r="G78" s="143"/>
      <c r="H78" s="144"/>
      <c r="I78" s="146"/>
      <c r="J78" s="143"/>
      <c r="K78" s="143"/>
      <c r="L78" s="143"/>
      <c r="M78" s="143"/>
      <c r="N78" s="143"/>
      <c r="O78" s="143"/>
      <c r="P78" s="143"/>
    </row>
    <row r="79" spans="1:16" s="141" customFormat="1" ht="14.25">
      <c r="A79" s="258" t="s">
        <v>908</v>
      </c>
      <c r="B79" s="128" t="s">
        <v>202</v>
      </c>
      <c r="C79" s="259" t="s">
        <v>909</v>
      </c>
      <c r="D79" s="260" t="s">
        <v>103</v>
      </c>
      <c r="E79" s="216">
        <v>45</v>
      </c>
      <c r="F79" s="144"/>
      <c r="G79" s="143"/>
      <c r="H79" s="144"/>
      <c r="I79" s="146"/>
      <c r="J79" s="143"/>
      <c r="K79" s="143"/>
      <c r="L79" s="143"/>
      <c r="M79" s="143"/>
      <c r="N79" s="143"/>
      <c r="O79" s="143"/>
      <c r="P79" s="143"/>
    </row>
    <row r="80" spans="1:16" s="141" customFormat="1" ht="25.5">
      <c r="A80" s="131" t="s">
        <v>910</v>
      </c>
      <c r="B80" s="175" t="s">
        <v>202</v>
      </c>
      <c r="C80" s="186" t="s">
        <v>911</v>
      </c>
      <c r="D80" s="182" t="s">
        <v>30</v>
      </c>
      <c r="E80" s="216">
        <v>25</v>
      </c>
      <c r="F80" s="144"/>
      <c r="G80" s="143"/>
      <c r="H80" s="144"/>
      <c r="I80" s="146"/>
      <c r="J80" s="143"/>
      <c r="K80" s="143"/>
      <c r="L80" s="143"/>
      <c r="M80" s="143"/>
      <c r="N80" s="143"/>
      <c r="O80" s="143"/>
      <c r="P80" s="143"/>
    </row>
    <row r="81" spans="1:16" s="141" customFormat="1" ht="38.25">
      <c r="A81" s="131" t="s">
        <v>912</v>
      </c>
      <c r="B81" s="175" t="s">
        <v>202</v>
      </c>
      <c r="C81" s="261" t="s">
        <v>913</v>
      </c>
      <c r="D81" s="194" t="s">
        <v>32</v>
      </c>
      <c r="E81" s="262">
        <v>1</v>
      </c>
      <c r="F81" s="144"/>
      <c r="G81" s="143"/>
      <c r="H81" s="144"/>
      <c r="I81" s="146"/>
      <c r="J81" s="143"/>
      <c r="K81" s="143"/>
      <c r="L81" s="143"/>
      <c r="M81" s="143"/>
      <c r="N81" s="143"/>
      <c r="O81" s="143"/>
      <c r="P81" s="143"/>
    </row>
    <row r="82" spans="1:16" s="141" customFormat="1" ht="14.25">
      <c r="A82" s="131" t="s">
        <v>914</v>
      </c>
      <c r="B82" s="175" t="s">
        <v>202</v>
      </c>
      <c r="C82" s="142" t="s">
        <v>915</v>
      </c>
      <c r="D82" s="196" t="s">
        <v>30</v>
      </c>
      <c r="E82" s="263">
        <v>25</v>
      </c>
      <c r="F82" s="144"/>
      <c r="G82" s="143"/>
      <c r="H82" s="144"/>
      <c r="I82" s="146"/>
      <c r="J82" s="143"/>
      <c r="K82" s="143"/>
      <c r="L82" s="143"/>
      <c r="M82" s="143"/>
      <c r="N82" s="143"/>
      <c r="O82" s="143"/>
      <c r="P82" s="143"/>
    </row>
    <row r="83" spans="1:16" s="141" customFormat="1" ht="32.25" customHeight="1">
      <c r="A83" s="257"/>
      <c r="B83" s="175"/>
      <c r="C83" s="389" t="s">
        <v>916</v>
      </c>
      <c r="D83" s="389"/>
      <c r="E83" s="389"/>
      <c r="F83" s="144"/>
      <c r="G83" s="143"/>
      <c r="H83" s="144"/>
      <c r="I83" s="146"/>
      <c r="J83" s="143"/>
      <c r="K83" s="143"/>
      <c r="L83" s="143"/>
      <c r="M83" s="143"/>
      <c r="N83" s="143"/>
      <c r="O83" s="143"/>
      <c r="P83" s="143"/>
    </row>
    <row r="84" spans="1:16" s="141" customFormat="1" ht="14.25">
      <c r="A84" s="131" t="s">
        <v>917</v>
      </c>
      <c r="B84" s="175" t="s">
        <v>202</v>
      </c>
      <c r="C84" s="240" t="s">
        <v>893</v>
      </c>
      <c r="D84" s="241" t="s">
        <v>32</v>
      </c>
      <c r="E84" s="263" t="s">
        <v>894</v>
      </c>
      <c r="F84" s="144"/>
      <c r="G84" s="143"/>
      <c r="H84" s="144"/>
      <c r="I84" s="146"/>
      <c r="J84" s="143"/>
      <c r="K84" s="143"/>
      <c r="L84" s="143"/>
      <c r="M84" s="143"/>
      <c r="N84" s="143"/>
      <c r="O84" s="143"/>
      <c r="P84" s="143"/>
    </row>
    <row r="85" spans="1:16" s="141" customFormat="1" ht="25.5">
      <c r="A85" s="131" t="s">
        <v>918</v>
      </c>
      <c r="B85" s="175" t="s">
        <v>202</v>
      </c>
      <c r="C85" s="261" t="s">
        <v>919</v>
      </c>
      <c r="D85" s="194" t="s">
        <v>103</v>
      </c>
      <c r="E85" s="264">
        <v>27</v>
      </c>
      <c r="F85" s="144"/>
      <c r="G85" s="143"/>
      <c r="H85" s="144"/>
      <c r="I85" s="146"/>
      <c r="J85" s="143"/>
      <c r="K85" s="143"/>
      <c r="L85" s="143"/>
      <c r="M85" s="143"/>
      <c r="N85" s="143"/>
      <c r="O85" s="143"/>
      <c r="P85" s="143"/>
    </row>
    <row r="86" spans="1:16" s="141" customFormat="1" ht="25.5">
      <c r="A86" s="131" t="s">
        <v>920</v>
      </c>
      <c r="B86" s="175" t="s">
        <v>202</v>
      </c>
      <c r="C86" s="261" t="s">
        <v>921</v>
      </c>
      <c r="D86" s="196" t="s">
        <v>30</v>
      </c>
      <c r="E86" s="263">
        <v>25</v>
      </c>
      <c r="F86" s="144"/>
      <c r="G86" s="143"/>
      <c r="H86" s="144"/>
      <c r="I86" s="146"/>
      <c r="J86" s="143"/>
      <c r="K86" s="143"/>
      <c r="L86" s="143"/>
      <c r="M86" s="143"/>
      <c r="N86" s="143"/>
      <c r="O86" s="143"/>
      <c r="P86" s="143"/>
    </row>
    <row r="87" spans="1:16" s="141" customFormat="1" ht="14.25">
      <c r="A87" s="131" t="s">
        <v>922</v>
      </c>
      <c r="B87" s="175" t="s">
        <v>202</v>
      </c>
      <c r="C87" s="126" t="s">
        <v>923</v>
      </c>
      <c r="D87" s="196" t="s">
        <v>30</v>
      </c>
      <c r="E87" s="263">
        <v>25</v>
      </c>
      <c r="F87" s="144"/>
      <c r="G87" s="143"/>
      <c r="H87" s="144"/>
      <c r="I87" s="146"/>
      <c r="J87" s="143"/>
      <c r="K87" s="143"/>
      <c r="L87" s="143"/>
      <c r="M87" s="143"/>
      <c r="N87" s="143"/>
      <c r="O87" s="143"/>
      <c r="P87" s="143"/>
    </row>
    <row r="88" spans="1:16" s="141" customFormat="1" ht="14.25">
      <c r="A88" s="131" t="s">
        <v>924</v>
      </c>
      <c r="B88" s="175" t="s">
        <v>202</v>
      </c>
      <c r="C88" s="126" t="s">
        <v>17</v>
      </c>
      <c r="D88" s="196" t="s">
        <v>103</v>
      </c>
      <c r="E88" s="263">
        <v>30</v>
      </c>
      <c r="F88" s="144"/>
      <c r="G88" s="143"/>
      <c r="H88" s="144"/>
      <c r="I88" s="146"/>
      <c r="J88" s="143"/>
      <c r="K88" s="143"/>
      <c r="L88" s="143"/>
      <c r="M88" s="143"/>
      <c r="N88" s="143"/>
      <c r="O88" s="143"/>
      <c r="P88" s="143"/>
    </row>
    <row r="89" spans="1:16" s="141" customFormat="1" ht="14.25">
      <c r="A89" s="131" t="s">
        <v>925</v>
      </c>
      <c r="B89" s="175" t="s">
        <v>202</v>
      </c>
      <c r="C89" s="126" t="s">
        <v>926</v>
      </c>
      <c r="D89" s="196" t="s">
        <v>36</v>
      </c>
      <c r="E89" s="263">
        <v>46</v>
      </c>
      <c r="F89" s="144"/>
      <c r="G89" s="143"/>
      <c r="H89" s="144"/>
      <c r="I89" s="146"/>
      <c r="J89" s="143"/>
      <c r="K89" s="143"/>
      <c r="L89" s="143"/>
      <c r="M89" s="143"/>
      <c r="N89" s="143"/>
      <c r="O89" s="143"/>
      <c r="P89" s="143"/>
    </row>
    <row r="90" spans="1:16" s="141" customFormat="1" ht="14.25">
      <c r="A90" s="131" t="s">
        <v>927</v>
      </c>
      <c r="B90" s="175" t="s">
        <v>202</v>
      </c>
      <c r="C90" s="126" t="s">
        <v>928</v>
      </c>
      <c r="D90" s="196" t="s">
        <v>36</v>
      </c>
      <c r="E90" s="263">
        <f>E82+E88</f>
        <v>55</v>
      </c>
      <c r="F90" s="144"/>
      <c r="G90" s="143"/>
      <c r="H90" s="144"/>
      <c r="I90" s="146"/>
      <c r="J90" s="143"/>
      <c r="K90" s="143"/>
      <c r="L90" s="143"/>
      <c r="M90" s="143"/>
      <c r="N90" s="143"/>
      <c r="O90" s="143"/>
      <c r="P90" s="143"/>
    </row>
    <row r="91" spans="1:16" s="141" customFormat="1" ht="25.5">
      <c r="A91" s="131" t="s">
        <v>929</v>
      </c>
      <c r="B91" s="175" t="s">
        <v>202</v>
      </c>
      <c r="C91" s="142" t="s">
        <v>930</v>
      </c>
      <c r="D91" s="196" t="s">
        <v>38</v>
      </c>
      <c r="E91" s="263">
        <v>1</v>
      </c>
      <c r="F91" s="144"/>
      <c r="G91" s="143"/>
      <c r="H91" s="144"/>
      <c r="I91" s="146"/>
      <c r="J91" s="143"/>
      <c r="K91" s="143"/>
      <c r="L91" s="143"/>
      <c r="M91" s="143"/>
      <c r="N91" s="143"/>
      <c r="O91" s="143"/>
      <c r="P91" s="143"/>
    </row>
    <row r="92" spans="1:16" s="141" customFormat="1" ht="27">
      <c r="A92" s="131" t="s">
        <v>931</v>
      </c>
      <c r="B92" s="175" t="s">
        <v>202</v>
      </c>
      <c r="C92" s="142" t="s">
        <v>932</v>
      </c>
      <c r="D92" s="196" t="s">
        <v>38</v>
      </c>
      <c r="E92" s="263">
        <v>3</v>
      </c>
      <c r="F92" s="144"/>
      <c r="G92" s="143"/>
      <c r="H92" s="144"/>
      <c r="I92" s="146"/>
      <c r="J92" s="143"/>
      <c r="K92" s="143"/>
      <c r="L92" s="143"/>
      <c r="M92" s="143"/>
      <c r="N92" s="143"/>
      <c r="O92" s="143"/>
      <c r="P92" s="143"/>
    </row>
    <row r="93" spans="1:16" s="141" customFormat="1" ht="51">
      <c r="A93" s="131" t="s">
        <v>933</v>
      </c>
      <c r="B93" s="175" t="s">
        <v>202</v>
      </c>
      <c r="C93" s="142" t="s">
        <v>934</v>
      </c>
      <c r="D93" s="196" t="s">
        <v>30</v>
      </c>
      <c r="E93" s="264">
        <v>25</v>
      </c>
      <c r="F93" s="144"/>
      <c r="G93" s="143"/>
      <c r="H93" s="144"/>
      <c r="I93" s="146"/>
      <c r="J93" s="143"/>
      <c r="K93" s="143"/>
      <c r="L93" s="143"/>
      <c r="M93" s="143"/>
      <c r="N93" s="143"/>
      <c r="O93" s="143"/>
      <c r="P93" s="143"/>
    </row>
    <row r="94" spans="1:16" ht="15.75" thickBot="1">
      <c r="A94" s="105"/>
      <c r="B94" s="105"/>
      <c r="C94" s="67"/>
      <c r="D94" s="68"/>
      <c r="E94" s="68"/>
      <c r="F94" s="91"/>
      <c r="G94" s="69"/>
      <c r="H94" s="69"/>
      <c r="I94" s="91"/>
      <c r="J94" s="91"/>
      <c r="K94" s="92"/>
      <c r="L94" s="92"/>
      <c r="M94" s="92"/>
      <c r="N94" s="92"/>
      <c r="O94" s="92"/>
      <c r="P94" s="92"/>
    </row>
    <row r="95" spans="1:16" ht="26.25" thickTop="1">
      <c r="A95" s="93"/>
      <c r="B95" s="93"/>
      <c r="C95" s="66" t="s">
        <v>214</v>
      </c>
      <c r="D95" s="94"/>
      <c r="E95" s="95"/>
      <c r="F95" s="96"/>
      <c r="G95" s="96"/>
      <c r="H95" s="96"/>
      <c r="I95" s="96"/>
      <c r="J95" s="96"/>
      <c r="K95" s="97"/>
      <c r="L95" s="98">
        <f>SUM(L11:L94)</f>
        <v>0</v>
      </c>
      <c r="M95" s="98">
        <f>SUM(M11:M94)</f>
        <v>0</v>
      </c>
      <c r="N95" s="98">
        <f>SUM(N11:N94)</f>
        <v>0</v>
      </c>
      <c r="O95" s="98">
        <f>SUM(O11:O94)</f>
        <v>0</v>
      </c>
      <c r="P95" s="98">
        <f>SUM(P11:P94)</f>
        <v>0</v>
      </c>
    </row>
    <row r="96" spans="1:16">
      <c r="A96" s="118" t="s">
        <v>81</v>
      </c>
      <c r="B96" s="118"/>
      <c r="C96" s="122" t="s">
        <v>204</v>
      </c>
      <c r="D96" s="162" t="str">
        <f>N6</f>
        <v>2017 gada 24.augustā</v>
      </c>
      <c r="E96" s="119"/>
      <c r="F96" s="124"/>
      <c r="G96" s="124"/>
      <c r="H96" s="124"/>
      <c r="I96" s="124"/>
      <c r="J96" s="124"/>
      <c r="K96" s="124"/>
      <c r="L96" s="124"/>
      <c r="M96" s="124"/>
      <c r="N96" s="124"/>
      <c r="O96" s="124"/>
      <c r="P96" s="124"/>
    </row>
    <row r="97" spans="1:16">
      <c r="A97" s="114" t="s">
        <v>201</v>
      </c>
      <c r="B97" s="161" t="e">
        <f>#REF!</f>
        <v>#REF!</v>
      </c>
      <c r="C97" s="89"/>
      <c r="D97" s="124"/>
      <c r="E97" s="119"/>
      <c r="F97" s="124"/>
      <c r="G97" s="124"/>
      <c r="H97" s="124"/>
      <c r="I97" s="124"/>
      <c r="J97" s="124"/>
      <c r="K97" s="124"/>
      <c r="L97" s="124"/>
      <c r="M97" s="124"/>
      <c r="N97" s="124"/>
      <c r="O97" s="124"/>
      <c r="P97" s="124"/>
    </row>
    <row r="98" spans="1:16">
      <c r="A98" s="118" t="s">
        <v>9</v>
      </c>
      <c r="B98" s="118"/>
      <c r="C98" s="117" t="s">
        <v>206</v>
      </c>
      <c r="D98" s="162" t="str">
        <f>N6</f>
        <v>2017 gada 24.augustā</v>
      </c>
      <c r="E98" s="121"/>
      <c r="F98" s="124"/>
      <c r="G98" s="124"/>
      <c r="H98" s="124"/>
      <c r="I98" s="124"/>
      <c r="J98" s="124"/>
      <c r="K98" s="124"/>
      <c r="L98" s="124"/>
      <c r="M98" s="124"/>
      <c r="N98" s="124"/>
      <c r="O98" s="124"/>
      <c r="P98" s="124"/>
    </row>
    <row r="99" spans="1:16">
      <c r="A99" s="118" t="s">
        <v>203</v>
      </c>
      <c r="B99" s="118" t="str">
        <f>'LT-1;SagatavZemesd'!B58</f>
        <v>3-00672</v>
      </c>
      <c r="C99" s="117"/>
      <c r="E99" s="121"/>
    </row>
    <row r="100" spans="1:16">
      <c r="A100" s="118"/>
      <c r="B100" s="118"/>
      <c r="C100" s="117"/>
      <c r="E100" s="121"/>
    </row>
  </sheetData>
  <mergeCells count="29">
    <mergeCell ref="L6:M6"/>
    <mergeCell ref="L8:P8"/>
    <mergeCell ref="C64:E64"/>
    <mergeCell ref="C66:E66"/>
    <mergeCell ref="C83:E83"/>
    <mergeCell ref="C20:E20"/>
    <mergeCell ref="C8:C9"/>
    <mergeCell ref="D8:D9"/>
    <mergeCell ref="E8:E9"/>
    <mergeCell ref="A12:E12"/>
    <mergeCell ref="C13:E13"/>
    <mergeCell ref="C25:E25"/>
    <mergeCell ref="C31:E31"/>
    <mergeCell ref="A34:E34"/>
    <mergeCell ref="C35:E35"/>
    <mergeCell ref="C40:E40"/>
    <mergeCell ref="C70:E70"/>
    <mergeCell ref="A19:E19"/>
    <mergeCell ref="C2:F2"/>
    <mergeCell ref="C4:E4"/>
    <mergeCell ref="C5:E5"/>
    <mergeCell ref="C6:E6"/>
    <mergeCell ref="C7:E7"/>
    <mergeCell ref="A54:E54"/>
    <mergeCell ref="C55:E55"/>
    <mergeCell ref="F8:K8"/>
    <mergeCell ref="B8:B9"/>
    <mergeCell ref="A8:A9"/>
    <mergeCell ref="C50:E50"/>
  </mergeCells>
  <conditionalFormatting sqref="C64">
    <cfRule type="cellIs" dxfId="1" priority="2" stopIfTrue="1" operator="equal">
      <formula>0</formula>
    </cfRule>
  </conditionalFormatting>
  <conditionalFormatting sqref="C83">
    <cfRule type="cellIs" dxfId="0" priority="1" stopIfTrue="1" operator="equal">
      <formula>0</formula>
    </cfRule>
  </conditionalFormatting>
  <printOptions horizontalCentered="1"/>
  <pageMargins left="0.39370078740157483" right="0.39370078740157483" top="0.78740157480314965" bottom="0.59055118110236227" header="0.31496062992125984" footer="0.39370078740157483"/>
  <pageSetup paperSize="9" fitToHeight="0" orientation="portrait" r:id="rId1"/>
  <headerFooter>
    <oddFooter>&amp;CLapaspuse &amp;P no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Q80"/>
  <sheetViews>
    <sheetView showZeros="0" view="pageBreakPreview" zoomScale="90" zoomScaleNormal="100" zoomScaleSheetLayoutView="90" workbookViewId="0">
      <pane ySplit="10" topLeftCell="A62" activePane="bottomLeft" state="frozen"/>
      <selection pane="bottomLeft" activeCell="X76" sqref="X76"/>
    </sheetView>
  </sheetViews>
  <sheetFormatPr defaultRowHeight="12.75" outlineLevelRow="1" outlineLevelCol="1"/>
  <cols>
    <col min="1" max="1" width="13.85546875" style="120" customWidth="1"/>
    <col min="2" max="2" width="13.85546875" style="120" hidden="1" customWidth="1"/>
    <col min="3" max="3" width="49.5703125" style="120" customWidth="1"/>
    <col min="4" max="4" width="7.140625" style="120" customWidth="1"/>
    <col min="5" max="5" width="14.5703125" style="120" customWidth="1"/>
    <col min="6" max="6" width="7.7109375" style="120" hidden="1" customWidth="1" outlineLevel="1"/>
    <col min="7" max="7" width="6.85546875" style="120" hidden="1" customWidth="1" outlineLevel="1"/>
    <col min="8" max="8" width="9.140625" style="120" hidden="1" customWidth="1" outlineLevel="1"/>
    <col min="9" max="9" width="11.28515625" style="120" hidden="1" customWidth="1" outlineLevel="1"/>
    <col min="10" max="10" width="11.85546875" style="120" hidden="1" customWidth="1" outlineLevel="1"/>
    <col min="11" max="11" width="12.28515625" style="120" hidden="1" customWidth="1" outlineLevel="1"/>
    <col min="12" max="12" width="10.140625" style="120" hidden="1" customWidth="1" outlineLevel="1"/>
    <col min="13" max="13" width="11" style="120" hidden="1" customWidth="1" outlineLevel="1"/>
    <col min="14" max="14" width="11.85546875" style="120" hidden="1" customWidth="1" outlineLevel="1"/>
    <col min="15" max="15" width="12.42578125" style="120" hidden="1" customWidth="1" outlineLevel="1"/>
    <col min="16" max="16" width="11.85546875" style="120" hidden="1" customWidth="1" outlineLevel="1"/>
    <col min="17" max="17" width="10.28515625" style="120" bestFit="1" customWidth="1" collapsed="1"/>
    <col min="18" max="16384" width="9.140625" style="120"/>
  </cols>
  <sheetData>
    <row r="1" spans="1:16" s="124" customFormat="1" outlineLevel="1">
      <c r="A1" s="84"/>
      <c r="B1" s="84"/>
      <c r="C1" s="84"/>
      <c r="D1" s="84"/>
      <c r="E1" s="84"/>
      <c r="F1" s="84"/>
      <c r="G1" s="84">
        <f>ROUND(6.2*1.2359,2)</f>
        <v>7.66</v>
      </c>
      <c r="H1" s="84"/>
      <c r="I1" s="84"/>
      <c r="J1" s="86">
        <v>0.08</v>
      </c>
      <c r="K1" s="84"/>
      <c r="L1" s="84"/>
      <c r="M1" s="84"/>
      <c r="N1" s="84"/>
      <c r="O1" s="84"/>
      <c r="P1" s="84"/>
    </row>
    <row r="2" spans="1:16" s="124" customFormat="1" ht="15.75" outlineLevel="1" thickBot="1">
      <c r="A2" s="99"/>
      <c r="B2" s="99"/>
      <c r="C2" s="365" t="s">
        <v>251</v>
      </c>
      <c r="D2" s="365"/>
      <c r="E2" s="365"/>
      <c r="F2" s="365"/>
      <c r="G2" s="84"/>
      <c r="H2" s="84"/>
      <c r="I2" s="84"/>
      <c r="J2" s="86"/>
      <c r="K2" s="84"/>
      <c r="L2" s="84"/>
      <c r="M2" s="84"/>
      <c r="N2" s="84"/>
      <c r="O2" s="84"/>
      <c r="P2" s="84"/>
    </row>
    <row r="3" spans="1:16" s="2" customFormat="1" ht="15.75" customHeight="1" thickTop="1">
      <c r="C3" s="123" t="s">
        <v>250</v>
      </c>
      <c r="D3" s="60"/>
      <c r="E3" s="60"/>
      <c r="F3" s="100"/>
      <c r="G3" s="60"/>
      <c r="H3" s="60"/>
      <c r="I3" s="60"/>
      <c r="J3" s="60"/>
      <c r="K3" s="60"/>
      <c r="L3" s="60"/>
      <c r="M3" s="60"/>
      <c r="N3" s="60"/>
      <c r="O3" s="60"/>
      <c r="P3" s="60"/>
    </row>
    <row r="4" spans="1:16" s="2" customFormat="1" ht="25.5">
      <c r="A4" s="61" t="s">
        <v>18</v>
      </c>
      <c r="B4" s="61"/>
      <c r="C4" s="382" t="str">
        <f>'LT-1;SagatavZemesd'!C4:E4</f>
        <v>Katlumājas pārbūve</v>
      </c>
      <c r="D4" s="383"/>
      <c r="E4" s="383"/>
      <c r="F4" s="71"/>
      <c r="G4" s="71"/>
      <c r="H4" s="71"/>
      <c r="I4" s="71"/>
      <c r="J4" s="71"/>
      <c r="K4" s="71"/>
      <c r="L4" s="71"/>
      <c r="M4" s="71"/>
      <c r="N4" s="71"/>
      <c r="O4" s="71"/>
      <c r="P4" s="71"/>
    </row>
    <row r="5" spans="1:16" s="2" customFormat="1">
      <c r="A5" s="5" t="s">
        <v>19</v>
      </c>
      <c r="B5" s="5"/>
      <c r="C5" s="382" t="str">
        <f>'LT-1;SagatavZemesd'!C5:E5</f>
        <v>Ozolu iela 11, Ozoli, Liezeres pagasts, Madonas novads</v>
      </c>
      <c r="D5" s="383"/>
      <c r="E5" s="383"/>
      <c r="F5" s="10"/>
      <c r="G5" s="10"/>
      <c r="H5" s="10"/>
      <c r="I5" s="10"/>
      <c r="J5" s="10"/>
      <c r="K5" s="10"/>
      <c r="L5" s="10"/>
      <c r="M5" s="5"/>
      <c r="N5" s="5"/>
      <c r="O5" s="5"/>
      <c r="P5" s="5"/>
    </row>
    <row r="6" spans="1:16" s="2" customFormat="1">
      <c r="A6" s="5" t="s">
        <v>20</v>
      </c>
      <c r="B6" s="5"/>
      <c r="C6" s="382" t="str">
        <f>'LT-1;SagatavZemesd'!C6:E6</f>
        <v>Sia "Madonas siltums"</v>
      </c>
      <c r="D6" s="383"/>
      <c r="E6" s="383"/>
      <c r="F6" s="72"/>
      <c r="G6" s="72"/>
      <c r="H6" s="118"/>
      <c r="I6" s="51" t="s">
        <v>15</v>
      </c>
      <c r="J6" s="160">
        <f>P76</f>
        <v>0</v>
      </c>
      <c r="K6" s="90" t="str">
        <f>'LT-1;SagatavZemesd'!K6</f>
        <v>€</v>
      </c>
      <c r="L6" s="387" t="s">
        <v>201</v>
      </c>
      <c r="M6" s="387"/>
      <c r="N6" s="90" t="str">
        <f>'LT-1;SagatavZemesd'!N6</f>
        <v>2017 gada 24.augustā</v>
      </c>
      <c r="O6" s="74"/>
      <c r="P6" s="74"/>
    </row>
    <row r="7" spans="1:16" s="2" customFormat="1" ht="13.5" thickBot="1">
      <c r="A7" s="5" t="s">
        <v>21</v>
      </c>
      <c r="B7" s="5"/>
      <c r="C7" s="388" t="str">
        <f>'LT-1;SagatavZemesd'!C7:E7</f>
        <v>2017/03/MS</v>
      </c>
      <c r="D7" s="379"/>
      <c r="E7" s="379"/>
      <c r="F7" s="73" t="s">
        <v>201</v>
      </c>
      <c r="G7" s="74"/>
      <c r="H7" s="73" t="str">
        <f>'LT-1;SagatavZemesd'!H7</f>
        <v xml:space="preserve">2017 gada cenās uz </v>
      </c>
      <c r="I7" s="5"/>
      <c r="J7" s="73" t="s">
        <v>244</v>
      </c>
      <c r="K7" s="73" t="str">
        <f>'LT-1;SagatavZemesd'!K7</f>
        <v>rasējumiem</v>
      </c>
      <c r="L7" s="5"/>
      <c r="M7" s="5"/>
      <c r="N7" s="74"/>
      <c r="O7" s="74"/>
      <c r="P7" s="74"/>
    </row>
    <row r="8" spans="1:16" s="2" customFormat="1" ht="12.75" customHeigh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55.5" customHeight="1"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124" customFormat="1" ht="15" thickBot="1">
      <c r="A11" s="131"/>
      <c r="B11" s="128"/>
      <c r="C11" s="203"/>
      <c r="D11" s="204"/>
      <c r="E11" s="204"/>
      <c r="F11" s="144"/>
      <c r="G11" s="143"/>
      <c r="H11" s="144"/>
      <c r="I11" s="205"/>
      <c r="J11" s="143"/>
      <c r="K11" s="143"/>
      <c r="L11" s="143"/>
      <c r="M11" s="143"/>
      <c r="N11" s="143"/>
      <c r="O11" s="143"/>
      <c r="P11" s="143"/>
    </row>
    <row r="12" spans="1:16" ht="18.75" thickBot="1">
      <c r="A12" s="393" t="s">
        <v>997</v>
      </c>
      <c r="B12" s="394"/>
      <c r="C12" s="394"/>
      <c r="D12" s="394"/>
      <c r="E12" s="394"/>
      <c r="F12" s="257"/>
      <c r="G12" s="257"/>
      <c r="H12" s="257"/>
      <c r="I12" s="257"/>
      <c r="J12" s="257"/>
      <c r="K12" s="257"/>
      <c r="L12" s="257"/>
      <c r="M12" s="257"/>
      <c r="N12" s="257"/>
      <c r="O12" s="257"/>
      <c r="P12" s="257"/>
    </row>
    <row r="13" spans="1:16" s="64" customFormat="1" ht="15">
      <c r="A13" s="385" t="s">
        <v>146</v>
      </c>
      <c r="B13" s="385"/>
      <c r="C13" s="385"/>
      <c r="D13" s="385"/>
      <c r="E13" s="385"/>
      <c r="F13" s="70"/>
      <c r="G13" s="145"/>
      <c r="H13" s="29"/>
      <c r="I13" s="29"/>
      <c r="J13" s="29"/>
      <c r="K13" s="62"/>
      <c r="L13" s="62"/>
      <c r="M13" s="62"/>
      <c r="N13" s="62"/>
      <c r="O13" s="62"/>
      <c r="P13" s="63"/>
    </row>
    <row r="14" spans="1:16" s="124" customFormat="1" ht="14.25">
      <c r="A14" s="130"/>
      <c r="B14" s="130"/>
      <c r="C14" s="384" t="s">
        <v>96</v>
      </c>
      <c r="D14" s="384"/>
      <c r="E14" s="384"/>
    </row>
    <row r="15" spans="1:16" s="124" customFormat="1">
      <c r="A15" s="265" t="s">
        <v>82</v>
      </c>
      <c r="B15" s="266" t="s">
        <v>202</v>
      </c>
      <c r="C15" s="129" t="s">
        <v>106</v>
      </c>
      <c r="D15" s="139" t="s">
        <v>35</v>
      </c>
      <c r="E15" s="135">
        <v>1</v>
      </c>
      <c r="F15" s="144"/>
      <c r="G15" s="143"/>
      <c r="H15" s="144"/>
      <c r="I15" s="146"/>
      <c r="J15" s="143"/>
      <c r="K15" s="143"/>
      <c r="L15" s="143"/>
      <c r="M15" s="143"/>
      <c r="N15" s="143"/>
      <c r="O15" s="143"/>
      <c r="P15" s="143"/>
    </row>
    <row r="16" spans="1:16" s="124" customFormat="1" ht="14.25">
      <c r="A16" s="131"/>
      <c r="B16" s="130"/>
      <c r="C16" s="384" t="s">
        <v>37</v>
      </c>
      <c r="D16" s="384"/>
      <c r="E16" s="384"/>
    </row>
    <row r="17" spans="1:16" s="124" customFormat="1">
      <c r="A17" s="265" t="s">
        <v>83</v>
      </c>
      <c r="B17" s="266" t="s">
        <v>202</v>
      </c>
      <c r="C17" s="202" t="s">
        <v>935</v>
      </c>
      <c r="D17" s="139" t="s">
        <v>38</v>
      </c>
      <c r="E17" s="132">
        <v>3</v>
      </c>
      <c r="F17" s="144"/>
      <c r="G17" s="143"/>
      <c r="H17" s="144"/>
      <c r="I17" s="205"/>
      <c r="J17" s="143"/>
      <c r="K17" s="143"/>
      <c r="L17" s="143"/>
      <c r="M17" s="143"/>
      <c r="N17" s="143"/>
      <c r="O17" s="143"/>
      <c r="P17" s="143"/>
    </row>
    <row r="18" spans="1:16" s="64" customFormat="1" ht="15">
      <c r="A18" s="385" t="s">
        <v>936</v>
      </c>
      <c r="B18" s="385"/>
      <c r="C18" s="385"/>
      <c r="D18" s="385"/>
      <c r="E18" s="385"/>
      <c r="F18" s="70"/>
      <c r="G18" s="145"/>
      <c r="H18" s="29"/>
      <c r="I18" s="29"/>
      <c r="J18" s="29"/>
      <c r="K18" s="62"/>
      <c r="L18" s="62"/>
      <c r="M18" s="62"/>
      <c r="N18" s="62"/>
      <c r="O18" s="62"/>
      <c r="P18" s="63"/>
    </row>
    <row r="19" spans="1:16" s="124" customFormat="1" ht="31.5" customHeight="1">
      <c r="A19" s="265" t="s">
        <v>84</v>
      </c>
      <c r="B19" s="266" t="s">
        <v>202</v>
      </c>
      <c r="C19" s="203" t="s">
        <v>937</v>
      </c>
      <c r="D19" s="139" t="s">
        <v>35</v>
      </c>
      <c r="E19" s="133">
        <v>3</v>
      </c>
      <c r="F19" s="52"/>
      <c r="G19" s="143"/>
      <c r="H19" s="144"/>
      <c r="I19" s="83"/>
      <c r="J19" s="143"/>
      <c r="K19" s="143"/>
      <c r="L19" s="143"/>
      <c r="M19" s="143"/>
      <c r="N19" s="143"/>
      <c r="O19" s="143"/>
      <c r="P19" s="143"/>
    </row>
    <row r="20" spans="1:16" s="124" customFormat="1" ht="31.5" customHeight="1">
      <c r="A20" s="265" t="s">
        <v>85</v>
      </c>
      <c r="B20" s="266" t="s">
        <v>202</v>
      </c>
      <c r="C20" s="203" t="s">
        <v>938</v>
      </c>
      <c r="D20" s="206" t="s">
        <v>32</v>
      </c>
      <c r="E20" s="206">
        <v>3</v>
      </c>
      <c r="F20" s="52"/>
      <c r="G20" s="143"/>
      <c r="H20" s="144"/>
      <c r="I20" s="83"/>
      <c r="J20" s="143"/>
      <c r="K20" s="143"/>
      <c r="L20" s="143"/>
      <c r="M20" s="143"/>
      <c r="N20" s="143"/>
      <c r="O20" s="143"/>
      <c r="P20" s="143"/>
    </row>
    <row r="21" spans="1:16" s="124" customFormat="1">
      <c r="A21" s="265" t="s">
        <v>86</v>
      </c>
      <c r="B21" s="266" t="s">
        <v>202</v>
      </c>
      <c r="C21" s="267" t="s">
        <v>939</v>
      </c>
      <c r="D21" s="268" t="s">
        <v>32</v>
      </c>
      <c r="E21" s="208">
        <v>3</v>
      </c>
      <c r="F21" s="52"/>
      <c r="G21" s="143"/>
      <c r="H21" s="144"/>
      <c r="I21" s="83"/>
      <c r="J21" s="143"/>
      <c r="K21" s="143"/>
      <c r="L21" s="143"/>
      <c r="M21" s="143"/>
      <c r="N21" s="143"/>
      <c r="O21" s="143"/>
      <c r="P21" s="143"/>
    </row>
    <row r="22" spans="1:16" s="124" customFormat="1" ht="15">
      <c r="A22" s="385" t="s">
        <v>940</v>
      </c>
      <c r="B22" s="385"/>
      <c r="C22" s="385"/>
      <c r="D22" s="385"/>
      <c r="E22" s="385"/>
      <c r="F22" s="52"/>
      <c r="G22" s="143"/>
      <c r="H22" s="144"/>
      <c r="I22" s="83"/>
      <c r="J22" s="143"/>
      <c r="K22" s="143"/>
      <c r="L22" s="143"/>
      <c r="M22" s="143"/>
      <c r="N22" s="143"/>
      <c r="O22" s="143"/>
      <c r="P22" s="143"/>
    </row>
    <row r="23" spans="1:16" s="124" customFormat="1">
      <c r="A23" s="265" t="s">
        <v>131</v>
      </c>
      <c r="B23" s="266" t="s">
        <v>202</v>
      </c>
      <c r="C23" s="235" t="s">
        <v>941</v>
      </c>
      <c r="D23" s="139" t="s">
        <v>38</v>
      </c>
      <c r="E23" s="139">
        <v>3</v>
      </c>
      <c r="F23" s="52"/>
      <c r="G23" s="143"/>
      <c r="H23" s="144"/>
      <c r="I23" s="83"/>
      <c r="J23" s="143"/>
      <c r="K23" s="143"/>
      <c r="L23" s="143"/>
      <c r="M23" s="143"/>
      <c r="N23" s="143"/>
      <c r="O23" s="143"/>
      <c r="P23" s="143"/>
    </row>
    <row r="24" spans="1:16" s="124" customFormat="1">
      <c r="A24" s="265" t="s">
        <v>132</v>
      </c>
      <c r="B24" s="266" t="s">
        <v>202</v>
      </c>
      <c r="C24" s="235" t="s">
        <v>942</v>
      </c>
      <c r="D24" s="139" t="s">
        <v>38</v>
      </c>
      <c r="E24" s="139">
        <v>3</v>
      </c>
      <c r="F24" s="52"/>
      <c r="G24" s="143"/>
      <c r="H24" s="144"/>
      <c r="I24" s="83"/>
      <c r="J24" s="143"/>
      <c r="K24" s="143"/>
      <c r="L24" s="143"/>
      <c r="M24" s="143"/>
      <c r="N24" s="143"/>
      <c r="O24" s="143"/>
      <c r="P24" s="143"/>
    </row>
    <row r="25" spans="1:16" s="124" customFormat="1">
      <c r="A25" s="265" t="s">
        <v>133</v>
      </c>
      <c r="B25" s="266" t="s">
        <v>202</v>
      </c>
      <c r="C25" s="235" t="s">
        <v>943</v>
      </c>
      <c r="D25" s="139" t="s">
        <v>38</v>
      </c>
      <c r="E25" s="204">
        <v>3</v>
      </c>
      <c r="F25" s="52"/>
      <c r="G25" s="143"/>
      <c r="H25" s="144"/>
      <c r="I25" s="83"/>
      <c r="J25" s="143"/>
      <c r="K25" s="143"/>
      <c r="L25" s="143"/>
      <c r="M25" s="143"/>
      <c r="N25" s="143"/>
      <c r="O25" s="143"/>
      <c r="P25" s="143"/>
    </row>
    <row r="26" spans="1:16" s="124" customFormat="1" ht="25.5">
      <c r="A26" s="265" t="s">
        <v>134</v>
      </c>
      <c r="B26" s="266" t="s">
        <v>202</v>
      </c>
      <c r="C26" s="203" t="s">
        <v>246</v>
      </c>
      <c r="D26" s="206" t="s">
        <v>32</v>
      </c>
      <c r="E26" s="206">
        <v>3</v>
      </c>
      <c r="F26" s="52"/>
      <c r="G26" s="143"/>
      <c r="H26" s="144"/>
      <c r="I26" s="83"/>
      <c r="J26" s="143"/>
      <c r="K26" s="143"/>
      <c r="L26" s="143"/>
      <c r="M26" s="143"/>
      <c r="N26" s="143"/>
      <c r="O26" s="143"/>
      <c r="P26" s="143"/>
    </row>
    <row r="27" spans="1:16" s="124" customFormat="1" ht="18.75">
      <c r="B27" s="269"/>
      <c r="C27" s="384" t="s">
        <v>944</v>
      </c>
      <c r="D27" s="384"/>
      <c r="E27" s="384"/>
      <c r="F27" s="270"/>
      <c r="G27" s="143"/>
      <c r="H27" s="144"/>
      <c r="I27" s="83"/>
      <c r="J27" s="143"/>
      <c r="K27" s="143"/>
      <c r="L27" s="143"/>
      <c r="M27" s="143"/>
      <c r="N27" s="143"/>
      <c r="O27" s="143"/>
      <c r="P27" s="143"/>
    </row>
    <row r="28" spans="1:16" s="124" customFormat="1" ht="18.75">
      <c r="A28" s="265" t="s">
        <v>135</v>
      </c>
      <c r="B28" s="266" t="s">
        <v>202</v>
      </c>
      <c r="C28" s="271" t="s">
        <v>945</v>
      </c>
      <c r="D28" s="272" t="s">
        <v>946</v>
      </c>
      <c r="E28" s="273">
        <v>34.82</v>
      </c>
      <c r="F28" s="274"/>
      <c r="G28" s="143"/>
      <c r="H28" s="144"/>
      <c r="I28" s="83"/>
      <c r="J28" s="143"/>
      <c r="K28" s="143"/>
      <c r="L28" s="143"/>
      <c r="M28" s="143"/>
      <c r="N28" s="143"/>
      <c r="O28" s="143"/>
      <c r="P28" s="143"/>
    </row>
    <row r="29" spans="1:16" s="124" customFormat="1" ht="14.25" customHeight="1">
      <c r="A29" s="385" t="s">
        <v>247</v>
      </c>
      <c r="B29" s="385"/>
      <c r="C29" s="385"/>
      <c r="D29" s="385"/>
      <c r="E29" s="385"/>
      <c r="F29" s="275"/>
      <c r="G29" s="275"/>
      <c r="H29" s="275"/>
      <c r="I29" s="275"/>
      <c r="J29" s="275"/>
      <c r="K29" s="275"/>
      <c r="L29" s="275"/>
      <c r="M29" s="275"/>
      <c r="N29" s="275"/>
      <c r="O29" s="275"/>
      <c r="P29" s="275"/>
    </row>
    <row r="30" spans="1:16" s="124" customFormat="1" ht="45.75" customHeight="1">
      <c r="A30" s="265" t="s">
        <v>136</v>
      </c>
      <c r="B30" s="266" t="s">
        <v>202</v>
      </c>
      <c r="C30" s="276" t="s">
        <v>947</v>
      </c>
      <c r="D30" s="208" t="s">
        <v>38</v>
      </c>
      <c r="E30" s="208">
        <v>2</v>
      </c>
      <c r="F30" s="275"/>
      <c r="G30" s="275"/>
      <c r="H30" s="275"/>
      <c r="I30" s="275"/>
      <c r="J30" s="275"/>
      <c r="K30" s="275"/>
      <c r="L30" s="275"/>
      <c r="M30" s="275"/>
      <c r="N30" s="275"/>
      <c r="O30" s="275"/>
      <c r="P30" s="275"/>
    </row>
    <row r="31" spans="1:16" s="124" customFormat="1" ht="25.5">
      <c r="A31" s="265" t="s">
        <v>137</v>
      </c>
      <c r="B31" s="266" t="s">
        <v>202</v>
      </c>
      <c r="C31" s="207" t="s">
        <v>948</v>
      </c>
      <c r="D31" s="208" t="s">
        <v>30</v>
      </c>
      <c r="E31" s="208">
        <v>1</v>
      </c>
      <c r="F31" s="52"/>
      <c r="G31" s="143"/>
      <c r="H31" s="144"/>
      <c r="I31" s="83"/>
      <c r="J31" s="143"/>
      <c r="K31" s="143"/>
      <c r="L31" s="143"/>
      <c r="M31" s="143"/>
      <c r="N31" s="143"/>
      <c r="O31" s="143"/>
      <c r="P31" s="143"/>
    </row>
    <row r="32" spans="1:16" s="124" customFormat="1">
      <c r="A32" s="265" t="s">
        <v>138</v>
      </c>
      <c r="B32" s="266" t="s">
        <v>202</v>
      </c>
      <c r="C32" s="203" t="s">
        <v>949</v>
      </c>
      <c r="D32" s="133" t="s">
        <v>38</v>
      </c>
      <c r="E32" s="133">
        <v>2</v>
      </c>
      <c r="F32" s="144"/>
      <c r="G32" s="143"/>
      <c r="H32" s="144"/>
      <c r="I32" s="146"/>
      <c r="J32" s="143"/>
      <c r="K32" s="143"/>
      <c r="L32" s="143"/>
      <c r="M32" s="143"/>
      <c r="N32" s="143"/>
      <c r="O32" s="143"/>
      <c r="P32" s="143"/>
    </row>
    <row r="33" spans="1:16" s="124" customFormat="1">
      <c r="A33" s="265" t="s">
        <v>139</v>
      </c>
      <c r="B33" s="266" t="s">
        <v>202</v>
      </c>
      <c r="C33" s="203" t="s">
        <v>245</v>
      </c>
      <c r="D33" s="204" t="s">
        <v>38</v>
      </c>
      <c r="E33" s="204">
        <v>2</v>
      </c>
      <c r="F33" s="144"/>
      <c r="G33" s="143"/>
      <c r="H33" s="144"/>
      <c r="I33" s="205"/>
      <c r="J33" s="143"/>
      <c r="K33" s="143"/>
      <c r="L33" s="143"/>
      <c r="M33" s="143"/>
      <c r="N33" s="143"/>
      <c r="O33" s="143"/>
      <c r="P33" s="143"/>
    </row>
    <row r="34" spans="1:16" s="124" customFormat="1" ht="25.5">
      <c r="A34" s="265" t="s">
        <v>140</v>
      </c>
      <c r="B34" s="266" t="s">
        <v>202</v>
      </c>
      <c r="C34" s="203" t="s">
        <v>246</v>
      </c>
      <c r="D34" s="206" t="s">
        <v>32</v>
      </c>
      <c r="E34" s="206">
        <v>2</v>
      </c>
      <c r="F34" s="144"/>
      <c r="G34" s="143"/>
      <c r="H34" s="144"/>
      <c r="I34" s="205"/>
      <c r="J34" s="143"/>
      <c r="K34" s="143"/>
      <c r="L34" s="143"/>
      <c r="M34" s="143"/>
      <c r="N34" s="143"/>
      <c r="O34" s="143"/>
      <c r="P34" s="143"/>
    </row>
    <row r="35" spans="1:16" s="124" customFormat="1" ht="14.25">
      <c r="A35" s="131"/>
      <c r="B35" s="130"/>
      <c r="C35" s="390" t="s">
        <v>219</v>
      </c>
      <c r="D35" s="391"/>
      <c r="E35" s="392"/>
    </row>
    <row r="36" spans="1:16" s="124" customFormat="1">
      <c r="A36" s="265" t="s">
        <v>141</v>
      </c>
      <c r="B36" s="266" t="s">
        <v>202</v>
      </c>
      <c r="C36" s="277" t="s">
        <v>950</v>
      </c>
      <c r="D36" s="278" t="s">
        <v>35</v>
      </c>
      <c r="E36" s="133">
        <v>2</v>
      </c>
      <c r="F36" s="52"/>
      <c r="G36" s="143"/>
      <c r="H36" s="144"/>
      <c r="I36" s="88"/>
      <c r="J36" s="143"/>
      <c r="K36" s="143"/>
      <c r="L36" s="143"/>
      <c r="M36" s="143"/>
      <c r="N36" s="143"/>
      <c r="O36" s="143"/>
      <c r="P36" s="143"/>
    </row>
    <row r="37" spans="1:16" s="124" customFormat="1" ht="25.5">
      <c r="A37" s="265" t="s">
        <v>107</v>
      </c>
      <c r="B37" s="266" t="s">
        <v>202</v>
      </c>
      <c r="C37" s="279" t="s">
        <v>951</v>
      </c>
      <c r="D37" s="280" t="s">
        <v>35</v>
      </c>
      <c r="E37" s="135">
        <v>3</v>
      </c>
      <c r="F37" s="174"/>
      <c r="G37" s="62"/>
      <c r="H37" s="174"/>
      <c r="I37" s="98"/>
      <c r="J37" s="62"/>
      <c r="K37" s="62"/>
      <c r="L37" s="62"/>
      <c r="M37" s="62"/>
      <c r="N37" s="62"/>
      <c r="O37" s="62"/>
      <c r="P37" s="62"/>
    </row>
    <row r="38" spans="1:16" s="64" customFormat="1" ht="15">
      <c r="A38" s="385" t="s">
        <v>252</v>
      </c>
      <c r="B38" s="385"/>
      <c r="C38" s="385"/>
      <c r="D38" s="385"/>
      <c r="E38" s="385"/>
      <c r="F38" s="70"/>
      <c r="G38" s="145"/>
      <c r="H38" s="29"/>
      <c r="I38" s="29"/>
      <c r="J38" s="29"/>
      <c r="K38" s="62"/>
      <c r="L38" s="62"/>
      <c r="M38" s="62"/>
      <c r="N38" s="62"/>
      <c r="O38" s="62"/>
      <c r="P38" s="63"/>
    </row>
    <row r="39" spans="1:16" s="124" customFormat="1" ht="14.25">
      <c r="A39" s="131"/>
      <c r="B39" s="130"/>
      <c r="C39" s="384" t="s">
        <v>248</v>
      </c>
      <c r="D39" s="384"/>
      <c r="E39" s="384"/>
    </row>
    <row r="40" spans="1:16" s="124" customFormat="1" ht="38.25">
      <c r="A40" s="265" t="s">
        <v>142</v>
      </c>
      <c r="B40" s="266" t="s">
        <v>202</v>
      </c>
      <c r="C40" s="281" t="s">
        <v>952</v>
      </c>
      <c r="D40" s="139" t="s">
        <v>16</v>
      </c>
      <c r="E40" s="133">
        <v>1</v>
      </c>
      <c r="F40" s="144"/>
      <c r="G40" s="143"/>
      <c r="H40" s="144"/>
      <c r="I40" s="205"/>
      <c r="J40" s="143"/>
      <c r="K40" s="143"/>
      <c r="L40" s="143"/>
      <c r="M40" s="143"/>
      <c r="N40" s="143"/>
      <c r="O40" s="143"/>
      <c r="P40" s="143"/>
    </row>
    <row r="41" spans="1:16" s="124" customFormat="1" ht="25.5">
      <c r="A41" s="265" t="s">
        <v>143</v>
      </c>
      <c r="B41" s="266" t="s">
        <v>202</v>
      </c>
      <c r="C41" s="179" t="s">
        <v>953</v>
      </c>
      <c r="D41" s="209" t="s">
        <v>30</v>
      </c>
      <c r="E41" s="209">
        <v>8</v>
      </c>
      <c r="F41" s="210"/>
      <c r="G41" s="143"/>
      <c r="H41" s="144"/>
      <c r="I41" s="88"/>
      <c r="J41" s="143"/>
      <c r="K41" s="143"/>
      <c r="L41" s="143"/>
      <c r="M41" s="143"/>
      <c r="N41" s="143"/>
      <c r="O41" s="143"/>
      <c r="P41" s="143"/>
    </row>
    <row r="42" spans="1:16" ht="13.5" thickBot="1">
      <c r="A42" s="265" t="s">
        <v>108</v>
      </c>
      <c r="B42" s="266" t="s">
        <v>202</v>
      </c>
      <c r="C42" s="282" t="s">
        <v>954</v>
      </c>
      <c r="D42" s="283" t="s">
        <v>889</v>
      </c>
      <c r="E42" s="284">
        <v>0.08</v>
      </c>
      <c r="F42" s="257"/>
      <c r="G42" s="257"/>
      <c r="H42" s="257"/>
      <c r="I42" s="257"/>
      <c r="J42" s="257"/>
      <c r="K42" s="257"/>
      <c r="L42" s="257"/>
      <c r="M42" s="257"/>
      <c r="N42" s="257"/>
      <c r="O42" s="257"/>
      <c r="P42" s="257"/>
    </row>
    <row r="43" spans="1:16" ht="18.75" thickBot="1">
      <c r="A43" s="393" t="s">
        <v>955</v>
      </c>
      <c r="B43" s="394"/>
      <c r="C43" s="394"/>
      <c r="D43" s="394"/>
      <c r="E43" s="394"/>
      <c r="F43" s="257"/>
      <c r="G43" s="257"/>
      <c r="H43" s="257"/>
      <c r="I43" s="257"/>
      <c r="J43" s="257"/>
      <c r="K43" s="257"/>
      <c r="L43" s="257"/>
      <c r="M43" s="257"/>
      <c r="N43" s="257"/>
      <c r="O43" s="257"/>
      <c r="P43" s="257"/>
    </row>
    <row r="44" spans="1:16" ht="15" customHeight="1">
      <c r="A44" s="396" t="s">
        <v>956</v>
      </c>
      <c r="B44" s="396"/>
      <c r="C44" s="396"/>
      <c r="D44" s="396"/>
      <c r="E44" s="396"/>
      <c r="F44" s="257"/>
      <c r="G44" s="257"/>
      <c r="H44" s="257"/>
      <c r="I44" s="257"/>
      <c r="J44" s="257"/>
      <c r="K44" s="257"/>
      <c r="L44" s="257"/>
      <c r="M44" s="257"/>
      <c r="N44" s="257"/>
      <c r="O44" s="257"/>
      <c r="P44" s="257"/>
    </row>
    <row r="45" spans="1:16" ht="15" customHeight="1">
      <c r="A45" s="265"/>
      <c r="B45" s="285"/>
      <c r="C45" s="389" t="s">
        <v>957</v>
      </c>
      <c r="D45" s="389"/>
      <c r="E45" s="397"/>
      <c r="F45" s="257"/>
      <c r="G45" s="257"/>
      <c r="H45" s="257"/>
      <c r="I45" s="257"/>
      <c r="J45" s="257"/>
      <c r="K45" s="257"/>
      <c r="L45" s="257"/>
      <c r="M45" s="257"/>
      <c r="N45" s="257"/>
      <c r="O45" s="257"/>
      <c r="P45" s="257"/>
    </row>
    <row r="46" spans="1:16">
      <c r="A46" s="265" t="s">
        <v>109</v>
      </c>
      <c r="B46" s="266" t="s">
        <v>202</v>
      </c>
      <c r="C46" s="134" t="s">
        <v>106</v>
      </c>
      <c r="D46" s="198" t="s">
        <v>35</v>
      </c>
      <c r="E46" s="286">
        <v>1</v>
      </c>
      <c r="F46" s="257"/>
      <c r="G46" s="257"/>
      <c r="H46" s="257"/>
      <c r="I46" s="257"/>
      <c r="J46" s="257"/>
      <c r="K46" s="257"/>
      <c r="L46" s="257"/>
      <c r="M46" s="257"/>
      <c r="N46" s="257"/>
      <c r="O46" s="257"/>
      <c r="P46" s="257"/>
    </row>
    <row r="47" spans="1:16">
      <c r="A47" s="265" t="s">
        <v>110</v>
      </c>
      <c r="B47" s="266" t="s">
        <v>202</v>
      </c>
      <c r="C47" s="134" t="s">
        <v>958</v>
      </c>
      <c r="D47" s="198" t="s">
        <v>147</v>
      </c>
      <c r="E47" s="286" t="s">
        <v>894</v>
      </c>
      <c r="F47" s="257"/>
      <c r="G47" s="257"/>
      <c r="H47" s="257"/>
      <c r="I47" s="257"/>
      <c r="J47" s="257"/>
      <c r="K47" s="257"/>
      <c r="L47" s="257"/>
      <c r="M47" s="257"/>
      <c r="N47" s="257"/>
      <c r="O47" s="257"/>
      <c r="P47" s="257"/>
    </row>
    <row r="48" spans="1:16">
      <c r="A48" s="265" t="s">
        <v>144</v>
      </c>
      <c r="B48" s="266" t="s">
        <v>202</v>
      </c>
      <c r="C48" s="134" t="s">
        <v>959</v>
      </c>
      <c r="D48" s="198" t="s">
        <v>30</v>
      </c>
      <c r="E48" s="286">
        <v>30.5</v>
      </c>
      <c r="F48" s="257"/>
      <c r="G48" s="257"/>
      <c r="H48" s="257"/>
      <c r="I48" s="257"/>
      <c r="J48" s="257"/>
      <c r="K48" s="257"/>
      <c r="L48" s="257"/>
      <c r="M48" s="257"/>
      <c r="N48" s="257"/>
      <c r="O48" s="257"/>
      <c r="P48" s="257"/>
    </row>
    <row r="49" spans="1:16" ht="15">
      <c r="A49" s="395" t="s">
        <v>260</v>
      </c>
      <c r="B49" s="395"/>
      <c r="C49" s="395"/>
      <c r="D49" s="395"/>
      <c r="E49" s="398"/>
      <c r="F49" s="257"/>
      <c r="G49" s="257"/>
      <c r="H49" s="257"/>
      <c r="I49" s="257"/>
      <c r="J49" s="257"/>
      <c r="K49" s="257"/>
      <c r="L49" s="257"/>
      <c r="M49" s="257"/>
      <c r="N49" s="257"/>
      <c r="O49" s="257"/>
      <c r="P49" s="257"/>
    </row>
    <row r="50" spans="1:16" ht="21" customHeight="1">
      <c r="A50" s="287"/>
      <c r="B50" s="288"/>
      <c r="C50" s="389" t="s">
        <v>960</v>
      </c>
      <c r="D50" s="389"/>
      <c r="E50" s="397"/>
      <c r="F50" s="257"/>
      <c r="G50" s="257"/>
      <c r="H50" s="257"/>
      <c r="I50" s="257"/>
      <c r="J50" s="257"/>
      <c r="K50" s="257"/>
      <c r="L50" s="257"/>
      <c r="M50" s="257"/>
      <c r="N50" s="257"/>
      <c r="O50" s="257"/>
      <c r="P50" s="257"/>
    </row>
    <row r="51" spans="1:16" ht="25.5">
      <c r="A51" s="287" t="s">
        <v>111</v>
      </c>
      <c r="B51" s="266" t="s">
        <v>202</v>
      </c>
      <c r="C51" s="134" t="s">
        <v>961</v>
      </c>
      <c r="D51" s="198" t="s">
        <v>962</v>
      </c>
      <c r="E51" s="197">
        <v>0.1</v>
      </c>
      <c r="F51" s="257"/>
      <c r="G51" s="257"/>
      <c r="H51" s="257"/>
      <c r="I51" s="257"/>
      <c r="J51" s="257"/>
      <c r="K51" s="257"/>
      <c r="L51" s="257"/>
      <c r="M51" s="257"/>
      <c r="N51" s="257"/>
      <c r="O51" s="257"/>
      <c r="P51" s="257"/>
    </row>
    <row r="52" spans="1:16" ht="38.25">
      <c r="A52" s="287" t="s">
        <v>112</v>
      </c>
      <c r="B52" s="266" t="s">
        <v>202</v>
      </c>
      <c r="C52" s="134" t="s">
        <v>963</v>
      </c>
      <c r="D52" s="198" t="s">
        <v>32</v>
      </c>
      <c r="E52" s="197">
        <v>2</v>
      </c>
      <c r="F52" s="257"/>
      <c r="G52" s="257"/>
      <c r="H52" s="257"/>
      <c r="I52" s="257"/>
      <c r="J52" s="257"/>
      <c r="K52" s="257"/>
      <c r="L52" s="257"/>
      <c r="M52" s="257"/>
      <c r="N52" s="257"/>
      <c r="O52" s="257"/>
      <c r="P52" s="257"/>
    </row>
    <row r="53" spans="1:16">
      <c r="A53" s="287" t="s">
        <v>113</v>
      </c>
      <c r="B53" s="266" t="s">
        <v>202</v>
      </c>
      <c r="C53" s="134" t="s">
        <v>964</v>
      </c>
      <c r="D53" s="198" t="s">
        <v>30</v>
      </c>
      <c r="E53" s="197">
        <v>30.5</v>
      </c>
      <c r="F53" s="257"/>
      <c r="G53" s="257"/>
      <c r="H53" s="257"/>
      <c r="I53" s="257"/>
      <c r="J53" s="257"/>
      <c r="K53" s="257"/>
      <c r="L53" s="257"/>
      <c r="M53" s="257"/>
      <c r="N53" s="257"/>
      <c r="O53" s="257"/>
      <c r="P53" s="257"/>
    </row>
    <row r="54" spans="1:16" ht="15" customHeight="1">
      <c r="A54" s="257"/>
      <c r="B54" s="288"/>
      <c r="C54" s="389" t="s">
        <v>965</v>
      </c>
      <c r="D54" s="389"/>
      <c r="E54" s="389"/>
      <c r="F54" s="257"/>
      <c r="G54" s="257"/>
      <c r="H54" s="257"/>
      <c r="I54" s="257"/>
      <c r="J54" s="257"/>
      <c r="K54" s="257"/>
      <c r="L54" s="257"/>
      <c r="M54" s="257"/>
      <c r="N54" s="257"/>
      <c r="O54" s="257"/>
      <c r="P54" s="257"/>
    </row>
    <row r="55" spans="1:16" ht="35.25" customHeight="1">
      <c r="A55" s="287" t="s">
        <v>114</v>
      </c>
      <c r="B55" s="266" t="s">
        <v>202</v>
      </c>
      <c r="C55" s="134" t="s">
        <v>966</v>
      </c>
      <c r="D55" s="198" t="s">
        <v>103</v>
      </c>
      <c r="E55" s="197">
        <f>ROUND(E53*1.5,0)</f>
        <v>46</v>
      </c>
      <c r="F55" s="257"/>
      <c r="G55" s="257"/>
      <c r="H55" s="257"/>
      <c r="I55" s="257"/>
      <c r="J55" s="257"/>
      <c r="K55" s="257"/>
      <c r="L55" s="257"/>
      <c r="M55" s="257"/>
      <c r="N55" s="257"/>
      <c r="O55" s="257"/>
      <c r="P55" s="257"/>
    </row>
    <row r="56" spans="1:16" ht="51">
      <c r="A56" s="287" t="s">
        <v>145</v>
      </c>
      <c r="B56" s="266" t="s">
        <v>202</v>
      </c>
      <c r="C56" s="134" t="s">
        <v>967</v>
      </c>
      <c r="D56" s="198" t="s">
        <v>103</v>
      </c>
      <c r="E56" s="197">
        <v>46</v>
      </c>
      <c r="F56" s="257"/>
      <c r="G56" s="257"/>
      <c r="H56" s="257"/>
      <c r="I56" s="257"/>
      <c r="J56" s="257"/>
      <c r="K56" s="257"/>
      <c r="L56" s="257"/>
      <c r="M56" s="257"/>
      <c r="N56" s="257"/>
      <c r="O56" s="257"/>
      <c r="P56" s="257"/>
    </row>
    <row r="57" spans="1:16">
      <c r="A57" s="287" t="s">
        <v>115</v>
      </c>
      <c r="B57" s="266" t="s">
        <v>202</v>
      </c>
      <c r="C57" s="134" t="s">
        <v>926</v>
      </c>
      <c r="D57" s="198" t="s">
        <v>36</v>
      </c>
      <c r="E57" s="197">
        <v>48</v>
      </c>
      <c r="F57" s="257"/>
      <c r="G57" s="257"/>
      <c r="H57" s="257"/>
      <c r="I57" s="257"/>
      <c r="J57" s="257"/>
      <c r="K57" s="257"/>
      <c r="L57" s="257"/>
      <c r="M57" s="257"/>
      <c r="N57" s="257"/>
      <c r="O57" s="257"/>
      <c r="P57" s="257"/>
    </row>
    <row r="58" spans="1:16">
      <c r="A58" s="287" t="s">
        <v>116</v>
      </c>
      <c r="B58" s="266" t="s">
        <v>202</v>
      </c>
      <c r="C58" s="134" t="s">
        <v>968</v>
      </c>
      <c r="D58" s="198" t="s">
        <v>36</v>
      </c>
      <c r="E58" s="197">
        <v>21</v>
      </c>
      <c r="F58" s="257"/>
      <c r="G58" s="257"/>
      <c r="H58" s="257"/>
      <c r="I58" s="257"/>
      <c r="J58" s="257"/>
      <c r="K58" s="257"/>
      <c r="L58" s="257"/>
      <c r="M58" s="257"/>
      <c r="N58" s="257"/>
      <c r="O58" s="257"/>
      <c r="P58" s="257"/>
    </row>
    <row r="59" spans="1:16" ht="28.5" customHeight="1">
      <c r="A59" s="289"/>
      <c r="B59" s="288"/>
      <c r="C59" s="389" t="s">
        <v>916</v>
      </c>
      <c r="D59" s="389"/>
      <c r="E59" s="389"/>
      <c r="F59" s="257"/>
      <c r="G59" s="257"/>
      <c r="H59" s="257"/>
      <c r="I59" s="257"/>
      <c r="J59" s="257"/>
      <c r="K59" s="257"/>
      <c r="L59" s="257"/>
      <c r="M59" s="257"/>
      <c r="N59" s="257"/>
      <c r="O59" s="257"/>
      <c r="P59" s="257"/>
    </row>
    <row r="60" spans="1:16">
      <c r="A60" s="287" t="s">
        <v>969</v>
      </c>
      <c r="B60" s="266" t="s">
        <v>202</v>
      </c>
      <c r="C60" s="134" t="s">
        <v>970</v>
      </c>
      <c r="D60" s="198" t="s">
        <v>38</v>
      </c>
      <c r="E60" s="197">
        <v>4</v>
      </c>
      <c r="F60" s="257"/>
      <c r="G60" s="257"/>
      <c r="H60" s="257"/>
      <c r="I60" s="257"/>
      <c r="J60" s="257"/>
      <c r="K60" s="257"/>
      <c r="L60" s="257"/>
      <c r="M60" s="257"/>
      <c r="N60" s="257"/>
      <c r="O60" s="257"/>
      <c r="P60" s="257"/>
    </row>
    <row r="61" spans="1:16" ht="15" customHeight="1">
      <c r="A61" s="257"/>
      <c r="B61" s="395" t="s">
        <v>971</v>
      </c>
      <c r="C61" s="395"/>
      <c r="D61" s="395"/>
      <c r="E61" s="395"/>
      <c r="F61" s="257"/>
      <c r="G61" s="257"/>
      <c r="H61" s="257"/>
      <c r="I61" s="257"/>
      <c r="J61" s="257"/>
      <c r="K61" s="257"/>
      <c r="L61" s="257"/>
      <c r="M61" s="257"/>
      <c r="N61" s="257"/>
      <c r="O61" s="257"/>
      <c r="P61" s="257"/>
    </row>
    <row r="62" spans="1:16" ht="76.5">
      <c r="A62" s="287" t="s">
        <v>972</v>
      </c>
      <c r="B62" s="266" t="s">
        <v>202</v>
      </c>
      <c r="C62" s="134" t="s">
        <v>973</v>
      </c>
      <c r="D62" s="198" t="s">
        <v>30</v>
      </c>
      <c r="E62" s="197">
        <v>61</v>
      </c>
      <c r="F62" s="257"/>
      <c r="G62" s="257"/>
      <c r="H62" s="257"/>
      <c r="I62" s="257"/>
      <c r="J62" s="257"/>
      <c r="K62" s="257"/>
      <c r="L62" s="257"/>
      <c r="M62" s="257"/>
      <c r="N62" s="257"/>
      <c r="O62" s="257"/>
      <c r="P62" s="257"/>
    </row>
    <row r="63" spans="1:16" ht="38.25">
      <c r="A63" s="287" t="s">
        <v>974</v>
      </c>
      <c r="B63" s="266" t="s">
        <v>202</v>
      </c>
      <c r="C63" s="134" t="s">
        <v>975</v>
      </c>
      <c r="D63" s="198" t="s">
        <v>38</v>
      </c>
      <c r="E63" s="197">
        <v>3</v>
      </c>
      <c r="F63" s="257"/>
      <c r="G63" s="257"/>
      <c r="H63" s="257"/>
      <c r="I63" s="257"/>
      <c r="J63" s="257"/>
      <c r="K63" s="257"/>
      <c r="L63" s="257"/>
      <c r="M63" s="257"/>
      <c r="N63" s="257"/>
      <c r="O63" s="257"/>
      <c r="P63" s="257"/>
    </row>
    <row r="64" spans="1:16">
      <c r="A64" s="287" t="s">
        <v>976</v>
      </c>
      <c r="B64" s="266" t="s">
        <v>202</v>
      </c>
      <c r="C64" s="134" t="s">
        <v>977</v>
      </c>
      <c r="D64" s="198" t="s">
        <v>38</v>
      </c>
      <c r="E64" s="197">
        <v>3</v>
      </c>
      <c r="F64" s="257"/>
      <c r="G64" s="257"/>
      <c r="H64" s="257"/>
      <c r="I64" s="257"/>
      <c r="J64" s="257"/>
      <c r="K64" s="257"/>
      <c r="L64" s="257"/>
      <c r="M64" s="257"/>
      <c r="N64" s="257"/>
      <c r="O64" s="257"/>
      <c r="P64" s="257"/>
    </row>
    <row r="65" spans="1:16">
      <c r="A65" s="287" t="s">
        <v>978</v>
      </c>
      <c r="B65" s="266" t="s">
        <v>202</v>
      </c>
      <c r="C65" s="134" t="s">
        <v>979</v>
      </c>
      <c r="D65" s="198" t="s">
        <v>38</v>
      </c>
      <c r="E65" s="197">
        <v>1</v>
      </c>
      <c r="F65" s="257"/>
      <c r="G65" s="257"/>
      <c r="H65" s="257"/>
      <c r="I65" s="257"/>
      <c r="J65" s="257"/>
      <c r="K65" s="257"/>
      <c r="L65" s="257"/>
      <c r="M65" s="257"/>
      <c r="N65" s="257"/>
      <c r="O65" s="257"/>
      <c r="P65" s="257"/>
    </row>
    <row r="66" spans="1:16">
      <c r="A66" s="287" t="s">
        <v>980</v>
      </c>
      <c r="B66" s="266" t="s">
        <v>202</v>
      </c>
      <c r="C66" s="134" t="s">
        <v>981</v>
      </c>
      <c r="D66" s="198" t="s">
        <v>38</v>
      </c>
      <c r="E66" s="197">
        <v>1</v>
      </c>
      <c r="F66" s="257"/>
      <c r="G66" s="257"/>
      <c r="H66" s="257"/>
      <c r="I66" s="257"/>
      <c r="J66" s="257"/>
      <c r="K66" s="257"/>
      <c r="L66" s="257"/>
      <c r="M66" s="257"/>
      <c r="N66" s="257"/>
      <c r="O66" s="257"/>
      <c r="P66" s="257"/>
    </row>
    <row r="67" spans="1:16" ht="25.5">
      <c r="A67" s="287" t="s">
        <v>982</v>
      </c>
      <c r="B67" s="266" t="s">
        <v>202</v>
      </c>
      <c r="C67" s="134" t="s">
        <v>983</v>
      </c>
      <c r="D67" s="198" t="s">
        <v>38</v>
      </c>
      <c r="E67" s="290">
        <v>18</v>
      </c>
      <c r="F67" s="257"/>
      <c r="G67" s="257"/>
      <c r="H67" s="257"/>
      <c r="I67" s="257"/>
      <c r="J67" s="257"/>
      <c r="K67" s="257"/>
      <c r="L67" s="257"/>
      <c r="M67" s="257"/>
      <c r="N67" s="257"/>
      <c r="O67" s="257"/>
      <c r="P67" s="257"/>
    </row>
    <row r="68" spans="1:16" ht="25.5">
      <c r="A68" s="287" t="s">
        <v>984</v>
      </c>
      <c r="B68" s="266" t="s">
        <v>202</v>
      </c>
      <c r="C68" s="134" t="s">
        <v>985</v>
      </c>
      <c r="D68" s="198" t="s">
        <v>38</v>
      </c>
      <c r="E68" s="197">
        <v>32</v>
      </c>
      <c r="F68" s="257"/>
      <c r="G68" s="257"/>
      <c r="H68" s="257"/>
      <c r="I68" s="257"/>
      <c r="J68" s="257"/>
      <c r="K68" s="257"/>
      <c r="L68" s="257"/>
      <c r="M68" s="257"/>
      <c r="N68" s="257"/>
      <c r="O68" s="257"/>
      <c r="P68" s="257"/>
    </row>
    <row r="69" spans="1:16">
      <c r="A69" s="287" t="s">
        <v>986</v>
      </c>
      <c r="B69" s="266" t="s">
        <v>202</v>
      </c>
      <c r="C69" s="134" t="s">
        <v>987</v>
      </c>
      <c r="D69" s="198" t="s">
        <v>30</v>
      </c>
      <c r="E69" s="197">
        <f>E62</f>
        <v>61</v>
      </c>
      <c r="F69" s="257"/>
      <c r="G69" s="257"/>
      <c r="H69" s="257"/>
      <c r="I69" s="257"/>
      <c r="J69" s="257"/>
      <c r="K69" s="257"/>
      <c r="L69" s="257"/>
      <c r="M69" s="257"/>
      <c r="N69" s="257"/>
      <c r="O69" s="257"/>
      <c r="P69" s="257"/>
    </row>
    <row r="70" spans="1:16" ht="25.5">
      <c r="A70" s="287" t="s">
        <v>988</v>
      </c>
      <c r="B70" s="266" t="s">
        <v>202</v>
      </c>
      <c r="C70" s="134" t="s">
        <v>989</v>
      </c>
      <c r="D70" s="198" t="s">
        <v>30</v>
      </c>
      <c r="E70" s="197">
        <f>E69</f>
        <v>61</v>
      </c>
      <c r="F70" s="257"/>
      <c r="G70" s="257"/>
      <c r="H70" s="257"/>
      <c r="I70" s="257"/>
      <c r="J70" s="257"/>
      <c r="K70" s="257"/>
      <c r="L70" s="257"/>
      <c r="M70" s="257"/>
      <c r="N70" s="257"/>
      <c r="O70" s="257"/>
      <c r="P70" s="257"/>
    </row>
    <row r="71" spans="1:16" ht="15">
      <c r="A71" s="289"/>
      <c r="B71" s="288"/>
      <c r="C71" s="389" t="s">
        <v>990</v>
      </c>
      <c r="D71" s="389"/>
      <c r="E71" s="389"/>
      <c r="F71" s="257"/>
      <c r="G71" s="257"/>
      <c r="H71" s="257"/>
      <c r="I71" s="257"/>
      <c r="J71" s="257"/>
      <c r="K71" s="257"/>
      <c r="L71" s="257"/>
      <c r="M71" s="257"/>
      <c r="N71" s="257"/>
      <c r="O71" s="257"/>
      <c r="P71" s="257"/>
    </row>
    <row r="72" spans="1:16">
      <c r="A72" s="287" t="s">
        <v>991</v>
      </c>
      <c r="B72" s="266" t="s">
        <v>202</v>
      </c>
      <c r="C72" s="291" t="s">
        <v>992</v>
      </c>
      <c r="D72" s="292" t="s">
        <v>38</v>
      </c>
      <c r="E72" s="185">
        <v>4</v>
      </c>
      <c r="F72" s="257"/>
      <c r="G72" s="257"/>
      <c r="H72" s="257"/>
      <c r="I72" s="257"/>
      <c r="J72" s="257"/>
      <c r="K72" s="257"/>
      <c r="L72" s="257"/>
      <c r="M72" s="257"/>
      <c r="N72" s="257"/>
      <c r="O72" s="257"/>
      <c r="P72" s="257"/>
    </row>
    <row r="73" spans="1:16">
      <c r="A73" s="287" t="s">
        <v>993</v>
      </c>
      <c r="B73" s="266" t="s">
        <v>202</v>
      </c>
      <c r="C73" s="291" t="s">
        <v>994</v>
      </c>
      <c r="D73" s="292" t="s">
        <v>32</v>
      </c>
      <c r="E73" s="185">
        <v>4</v>
      </c>
      <c r="F73" s="257"/>
      <c r="G73" s="257"/>
      <c r="H73" s="257"/>
      <c r="I73" s="257"/>
      <c r="J73" s="257"/>
      <c r="K73" s="257"/>
      <c r="L73" s="257"/>
      <c r="M73" s="257"/>
      <c r="N73" s="257"/>
      <c r="O73" s="257"/>
      <c r="P73" s="257"/>
    </row>
    <row r="74" spans="1:16">
      <c r="A74" s="287" t="s">
        <v>995</v>
      </c>
      <c r="B74" s="266" t="s">
        <v>202</v>
      </c>
      <c r="C74" s="134" t="s">
        <v>996</v>
      </c>
      <c r="D74" s="198" t="s">
        <v>889</v>
      </c>
      <c r="E74" s="197">
        <f>E62/100</f>
        <v>0.61</v>
      </c>
      <c r="F74" s="257"/>
      <c r="G74" s="257"/>
      <c r="H74" s="257"/>
      <c r="I74" s="257"/>
      <c r="J74" s="257"/>
      <c r="K74" s="257"/>
      <c r="L74" s="257"/>
      <c r="M74" s="257"/>
      <c r="N74" s="257"/>
      <c r="O74" s="257"/>
      <c r="P74" s="257"/>
    </row>
    <row r="75" spans="1:16" ht="15.75" thickBot="1">
      <c r="A75" s="105"/>
      <c r="B75" s="105"/>
      <c r="C75" s="67"/>
      <c r="D75" s="68"/>
      <c r="E75" s="68"/>
      <c r="F75" s="91"/>
      <c r="G75" s="69"/>
      <c r="H75" s="69"/>
      <c r="I75" s="91"/>
      <c r="J75" s="91"/>
      <c r="K75" s="92"/>
      <c r="L75" s="92"/>
      <c r="M75" s="92"/>
      <c r="N75" s="92"/>
      <c r="O75" s="92"/>
      <c r="P75" s="92"/>
    </row>
    <row r="76" spans="1:16" ht="26.25" thickTop="1">
      <c r="A76" s="93"/>
      <c r="B76" s="93"/>
      <c r="C76" s="66" t="s">
        <v>214</v>
      </c>
      <c r="D76" s="94"/>
      <c r="E76" s="95"/>
      <c r="F76" s="96"/>
      <c r="G76" s="96"/>
      <c r="H76" s="96"/>
      <c r="I76" s="96"/>
      <c r="J76" s="96"/>
      <c r="K76" s="97"/>
      <c r="L76" s="98">
        <f>SUM(L11:L75)</f>
        <v>0</v>
      </c>
      <c r="M76" s="98">
        <f>SUM(M11:M75)</f>
        <v>0</v>
      </c>
      <c r="N76" s="98">
        <f>SUM(N11:N75)</f>
        <v>0</v>
      </c>
      <c r="O76" s="98">
        <f>SUM(O11:O75)</f>
        <v>0</v>
      </c>
      <c r="P76" s="98">
        <f>SUM(P11:P75)</f>
        <v>0</v>
      </c>
    </row>
    <row r="77" spans="1:16">
      <c r="A77" s="118" t="s">
        <v>81</v>
      </c>
      <c r="B77" s="118"/>
      <c r="C77" s="122" t="s">
        <v>204</v>
      </c>
      <c r="D77" s="162" t="str">
        <f>N6</f>
        <v>2017 gada 24.augustā</v>
      </c>
      <c r="E77" s="119"/>
      <c r="F77" s="124"/>
      <c r="G77" s="124"/>
      <c r="H77" s="124"/>
      <c r="I77" s="124"/>
      <c r="J77" s="124"/>
      <c r="K77" s="124"/>
      <c r="L77" s="124"/>
      <c r="M77" s="124"/>
      <c r="N77" s="124"/>
      <c r="O77" s="124"/>
      <c r="P77" s="124"/>
    </row>
    <row r="78" spans="1:16">
      <c r="A78" s="114" t="s">
        <v>201</v>
      </c>
      <c r="B78" s="161">
        <f>N3</f>
        <v>0</v>
      </c>
      <c r="C78" s="89"/>
      <c r="D78" s="124"/>
      <c r="E78" s="119"/>
      <c r="F78" s="124"/>
      <c r="G78" s="124"/>
      <c r="H78" s="124"/>
      <c r="I78" s="124"/>
      <c r="J78" s="124"/>
      <c r="K78" s="124"/>
      <c r="L78" s="124"/>
      <c r="M78" s="124"/>
      <c r="N78" s="124"/>
      <c r="O78" s="124"/>
      <c r="P78" s="124"/>
    </row>
    <row r="79" spans="1:16">
      <c r="A79" s="118" t="s">
        <v>9</v>
      </c>
      <c r="B79" s="118"/>
      <c r="C79" s="117" t="s">
        <v>249</v>
      </c>
      <c r="D79" s="162" t="str">
        <f>N6</f>
        <v>2017 gada 24.augustā</v>
      </c>
      <c r="E79" s="119"/>
      <c r="F79" s="124"/>
      <c r="G79" s="124"/>
      <c r="H79" s="124"/>
      <c r="I79" s="124"/>
      <c r="J79" s="124"/>
      <c r="K79" s="124"/>
      <c r="L79" s="124"/>
      <c r="M79" s="124"/>
      <c r="N79" s="124"/>
      <c r="O79" s="124"/>
      <c r="P79" s="124"/>
    </row>
    <row r="80" spans="1:16">
      <c r="A80" s="118" t="s">
        <v>203</v>
      </c>
      <c r="B80" s="118" t="str">
        <f>'LT-1;SagatavZemesd'!B58</f>
        <v>3-00672</v>
      </c>
      <c r="C80" s="172" t="s">
        <v>1113</v>
      </c>
      <c r="E80" s="121"/>
    </row>
  </sheetData>
  <mergeCells count="33">
    <mergeCell ref="C59:E59"/>
    <mergeCell ref="B61:E61"/>
    <mergeCell ref="C71:E71"/>
    <mergeCell ref="A12:E12"/>
    <mergeCell ref="A44:E44"/>
    <mergeCell ref="C45:E45"/>
    <mergeCell ref="A49:E49"/>
    <mergeCell ref="C50:E50"/>
    <mergeCell ref="C54:E54"/>
    <mergeCell ref="A13:E13"/>
    <mergeCell ref="C14:E14"/>
    <mergeCell ref="C16:E16"/>
    <mergeCell ref="A18:E18"/>
    <mergeCell ref="A22:E22"/>
    <mergeCell ref="C27:E27"/>
    <mergeCell ref="A29:E29"/>
    <mergeCell ref="C2:F2"/>
    <mergeCell ref="C4:E4"/>
    <mergeCell ref="C5:E5"/>
    <mergeCell ref="C6:E6"/>
    <mergeCell ref="C7:E7"/>
    <mergeCell ref="C35:E35"/>
    <mergeCell ref="A38:E38"/>
    <mergeCell ref="C39:E39"/>
    <mergeCell ref="A43:E43"/>
    <mergeCell ref="L6:M6"/>
    <mergeCell ref="L8:P8"/>
    <mergeCell ref="A8:A9"/>
    <mergeCell ref="C8:C9"/>
    <mergeCell ref="D8:D9"/>
    <mergeCell ref="E8:E9"/>
    <mergeCell ref="F8:K8"/>
    <mergeCell ref="B8:B9"/>
  </mergeCells>
  <printOptions horizontalCentered="1"/>
  <pageMargins left="0.39370078740157483" right="0.39370078740157483" top="0.78740157480314965" bottom="0.59055118110236227" header="0.31496062992125984" footer="0.39370078740157483"/>
  <pageSetup paperSize="9" fitToHeight="0" orientation="portrait" r:id="rId1"/>
  <headerFooter>
    <oddFooter>&amp;CLapaspuse &amp;P no &amp;N&amp;R&amp;A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Q147"/>
  <sheetViews>
    <sheetView showZeros="0" view="pageBreakPreview" topLeftCell="A121" zoomScale="115" zoomScaleNormal="100" zoomScaleSheetLayoutView="115" workbookViewId="0">
      <selection activeCell="T28" sqref="T28"/>
    </sheetView>
  </sheetViews>
  <sheetFormatPr defaultRowHeight="12.75" outlineLevelCol="1"/>
  <cols>
    <col min="1" max="1" width="13.85546875" style="82" customWidth="1"/>
    <col min="2" max="2" width="13.85546875" style="120" hidden="1" customWidth="1"/>
    <col min="3" max="3" width="48" style="82" customWidth="1"/>
    <col min="4" max="4" width="7.140625" style="82" customWidth="1"/>
    <col min="5" max="5" width="14.5703125" style="82" customWidth="1"/>
    <col min="6" max="6" width="8.140625" style="82" hidden="1" customWidth="1" outlineLevel="1"/>
    <col min="7" max="7" width="6.85546875" style="82" hidden="1" customWidth="1" outlineLevel="1"/>
    <col min="8" max="8" width="9.7109375" style="82" hidden="1" customWidth="1" outlineLevel="1"/>
    <col min="9" max="9" width="11.28515625" style="82" hidden="1" customWidth="1" outlineLevel="1"/>
    <col min="10" max="10" width="11" style="82" hidden="1" customWidth="1" outlineLevel="1"/>
    <col min="11" max="11" width="12.28515625" style="82" hidden="1" customWidth="1" outlineLevel="1"/>
    <col min="12" max="12" width="10.140625" style="82" hidden="1" customWidth="1" outlineLevel="1"/>
    <col min="13" max="13" width="11" style="82" hidden="1" customWidth="1" outlineLevel="1"/>
    <col min="14" max="14" width="11.85546875" style="82" hidden="1" customWidth="1" outlineLevel="1"/>
    <col min="15" max="15" width="12.42578125" style="82" hidden="1" customWidth="1" outlineLevel="1"/>
    <col min="16" max="16" width="11.85546875" style="82" hidden="1" customWidth="1" outlineLevel="1"/>
    <col min="17" max="17" width="10.28515625" style="82" bestFit="1" customWidth="1" collapsed="1"/>
    <col min="18" max="16384" width="9.140625" style="82"/>
  </cols>
  <sheetData>
    <row r="1" spans="1:16" customFormat="1">
      <c r="A1" s="84"/>
      <c r="B1" s="84"/>
      <c r="C1" s="84"/>
      <c r="D1" s="84"/>
      <c r="E1" s="84"/>
      <c r="F1" s="84"/>
      <c r="G1" s="84">
        <f>ROUND(6.2*1.2359,2)</f>
        <v>7.66</v>
      </c>
      <c r="H1" s="84"/>
      <c r="I1" s="84"/>
      <c r="J1" s="86">
        <v>0.08</v>
      </c>
      <c r="K1" s="84"/>
      <c r="L1" s="84"/>
      <c r="M1" s="84"/>
      <c r="N1" s="84"/>
      <c r="O1" s="84"/>
      <c r="P1" s="84"/>
    </row>
    <row r="2" spans="1:16" customFormat="1" ht="15.75" thickBot="1">
      <c r="A2" s="99"/>
      <c r="B2" s="99"/>
      <c r="C2" s="365" t="s">
        <v>253</v>
      </c>
      <c r="D2" s="365"/>
      <c r="E2" s="365"/>
      <c r="F2" s="365"/>
      <c r="G2" s="99"/>
      <c r="H2" s="99"/>
      <c r="I2" s="99"/>
      <c r="J2" s="103"/>
      <c r="K2" s="99"/>
      <c r="L2" s="99"/>
      <c r="M2" s="99"/>
      <c r="N2" s="99"/>
      <c r="O2" s="99"/>
      <c r="P2" s="99"/>
    </row>
    <row r="3" spans="1:16" s="2" customFormat="1" ht="15.75" thickTop="1">
      <c r="C3" s="399" t="s">
        <v>460</v>
      </c>
      <c r="D3" s="399"/>
      <c r="E3" s="399"/>
      <c r="F3" s="100"/>
      <c r="G3" s="60"/>
      <c r="H3" s="60"/>
      <c r="I3" s="60"/>
      <c r="J3" s="60"/>
      <c r="K3" s="60"/>
      <c r="L3" s="60"/>
      <c r="M3" s="60"/>
      <c r="N3" s="60"/>
      <c r="O3" s="60"/>
      <c r="P3" s="60"/>
    </row>
    <row r="4" spans="1:16" s="2" customFormat="1" ht="25.5">
      <c r="A4" s="61" t="s">
        <v>18</v>
      </c>
      <c r="B4" s="61"/>
      <c r="C4" s="383" t="str">
        <f>'LT-1;SagatavZemesd'!C4:E4</f>
        <v>Katlumājas pārbūve</v>
      </c>
      <c r="D4" s="383"/>
      <c r="E4" s="383"/>
      <c r="F4" s="71"/>
      <c r="G4" s="71"/>
      <c r="H4" s="71"/>
      <c r="I4" s="71"/>
      <c r="J4" s="71"/>
      <c r="K4" s="71"/>
      <c r="L4" s="71"/>
      <c r="M4" s="71"/>
      <c r="N4" s="71"/>
      <c r="O4" s="71"/>
      <c r="P4" s="71"/>
    </row>
    <row r="5" spans="1:16" s="2" customFormat="1">
      <c r="A5" s="5" t="s">
        <v>19</v>
      </c>
      <c r="B5" s="5"/>
      <c r="C5" s="379" t="str">
        <f>'LT-1;SagatavZemesd'!C5:E5</f>
        <v>Ozolu iela 11, Ozoli, Liezeres pagasts, Madonas novads</v>
      </c>
      <c r="D5" s="379"/>
      <c r="E5" s="379"/>
      <c r="F5" s="10"/>
      <c r="G5" s="10"/>
      <c r="H5" s="10"/>
      <c r="I5" s="10"/>
      <c r="J5" s="10"/>
      <c r="K5" s="10"/>
      <c r="L5" s="10"/>
      <c r="M5" s="5"/>
      <c r="N5" s="5"/>
      <c r="O5" s="5"/>
      <c r="P5" s="5"/>
    </row>
    <row r="6" spans="1:16" s="2" customFormat="1">
      <c r="A6" s="5" t="s">
        <v>20</v>
      </c>
      <c r="B6" s="5"/>
      <c r="C6" s="379" t="str">
        <f>'LT-1;SagatavZemesd'!C6:E6</f>
        <v>Sia "Madonas siltums"</v>
      </c>
      <c r="D6" s="379"/>
      <c r="E6" s="379"/>
      <c r="F6" s="72"/>
      <c r="G6" s="72"/>
      <c r="H6" s="118"/>
      <c r="I6" s="51" t="s">
        <v>15</v>
      </c>
      <c r="J6" s="160">
        <f>P137</f>
        <v>0</v>
      </c>
      <c r="K6" s="90" t="str">
        <f>'LT-1;SagatavZemesd'!K6</f>
        <v>€</v>
      </c>
      <c r="L6" s="387" t="s">
        <v>201</v>
      </c>
      <c r="M6" s="387"/>
      <c r="N6" s="90" t="str">
        <f>'LT-1;SagatavZemesd'!N6</f>
        <v>2017 gada 24.augustā</v>
      </c>
      <c r="O6" s="74"/>
      <c r="P6" s="74"/>
    </row>
    <row r="7" spans="1:16" s="2" customFormat="1" ht="13.5" thickBot="1">
      <c r="A7" s="5" t="s">
        <v>21</v>
      </c>
      <c r="B7" s="5"/>
      <c r="C7" s="379" t="str">
        <f>'LT-1;SagatavZemesd'!C7:E7</f>
        <v>2017/03/MS</v>
      </c>
      <c r="D7" s="379"/>
      <c r="E7" s="379"/>
      <c r="F7" s="73" t="s">
        <v>201</v>
      </c>
      <c r="G7" s="74"/>
      <c r="H7" s="73" t="str">
        <f>'LT-1;SagatavZemesd'!H7</f>
        <v xml:space="preserve">2017 gada cenās uz </v>
      </c>
      <c r="I7" s="5"/>
      <c r="J7" s="73" t="s">
        <v>205</v>
      </c>
      <c r="K7" s="73" t="str">
        <f>'LT-1;SagatavZemesd'!K7</f>
        <v>rasējumiem</v>
      </c>
      <c r="L7" s="5"/>
      <c r="M7" s="5"/>
      <c r="N7" s="74"/>
      <c r="O7" s="74"/>
      <c r="P7" s="74"/>
    </row>
    <row r="8" spans="1:16" s="2" customForma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51.75" customHeight="1"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64" customFormat="1" ht="15">
      <c r="A11" s="385" t="s">
        <v>557</v>
      </c>
      <c r="B11" s="385"/>
      <c r="C11" s="385"/>
      <c r="D11" s="385"/>
      <c r="E11" s="385"/>
      <c r="F11" s="70"/>
      <c r="G11" s="145"/>
      <c r="H11" s="29"/>
      <c r="I11" s="29"/>
      <c r="J11" s="29"/>
      <c r="K11" s="62"/>
      <c r="L11" s="62"/>
      <c r="M11" s="62"/>
      <c r="N11" s="62"/>
      <c r="O11" s="62"/>
      <c r="P11" s="63"/>
    </row>
    <row r="12" spans="1:16" s="141" customFormat="1" ht="14.25">
      <c r="A12" s="131" t="s">
        <v>598</v>
      </c>
      <c r="B12" s="128" t="s">
        <v>202</v>
      </c>
      <c r="C12" s="136" t="s">
        <v>461</v>
      </c>
      <c r="D12" s="135" t="s">
        <v>35</v>
      </c>
      <c r="E12" s="140">
        <v>1</v>
      </c>
      <c r="F12" s="143"/>
      <c r="G12" s="143"/>
      <c r="H12" s="143"/>
      <c r="I12" s="143"/>
      <c r="J12" s="143"/>
      <c r="K12" s="143"/>
      <c r="L12" s="143"/>
      <c r="M12" s="143"/>
      <c r="N12" s="143"/>
      <c r="O12" s="143"/>
      <c r="P12" s="56"/>
    </row>
    <row r="13" spans="1:16" s="141" customFormat="1" ht="25.5">
      <c r="A13" s="131" t="s">
        <v>599</v>
      </c>
      <c r="B13" s="128" t="s">
        <v>202</v>
      </c>
      <c r="C13" s="136" t="s">
        <v>462</v>
      </c>
      <c r="D13" s="135" t="s">
        <v>35</v>
      </c>
      <c r="E13" s="140">
        <v>1</v>
      </c>
      <c r="F13" s="143"/>
      <c r="G13" s="143"/>
      <c r="H13" s="143"/>
      <c r="I13" s="143"/>
      <c r="J13" s="143"/>
      <c r="K13" s="143"/>
      <c r="L13" s="143"/>
      <c r="M13" s="143"/>
      <c r="N13" s="143"/>
      <c r="O13" s="143"/>
      <c r="P13" s="56"/>
    </row>
    <row r="14" spans="1:16" s="141" customFormat="1" ht="25.5">
      <c r="A14" s="131" t="s">
        <v>600</v>
      </c>
      <c r="B14" s="128" t="s">
        <v>202</v>
      </c>
      <c r="C14" s="136" t="s">
        <v>463</v>
      </c>
      <c r="D14" s="135" t="s">
        <v>35</v>
      </c>
      <c r="E14" s="140">
        <v>1</v>
      </c>
      <c r="F14" s="143"/>
      <c r="G14" s="143"/>
      <c r="H14" s="143"/>
      <c r="I14" s="143"/>
      <c r="J14" s="143"/>
      <c r="K14" s="143"/>
      <c r="L14" s="143"/>
      <c r="M14" s="143"/>
      <c r="N14" s="143"/>
      <c r="O14" s="143"/>
      <c r="P14" s="56"/>
    </row>
    <row r="15" spans="1:16" s="141" customFormat="1" ht="38.25">
      <c r="A15" s="131" t="s">
        <v>601</v>
      </c>
      <c r="B15" s="128" t="s">
        <v>202</v>
      </c>
      <c r="C15" s="136" t="s">
        <v>1114</v>
      </c>
      <c r="D15" s="135" t="s">
        <v>35</v>
      </c>
      <c r="E15" s="140">
        <v>1</v>
      </c>
      <c r="F15" s="143"/>
      <c r="G15" s="143"/>
      <c r="H15" s="143"/>
      <c r="I15" s="143"/>
      <c r="J15" s="143"/>
      <c r="K15" s="143"/>
      <c r="L15" s="143"/>
      <c r="M15" s="143"/>
      <c r="N15" s="143"/>
      <c r="O15" s="143"/>
      <c r="P15" s="56"/>
    </row>
    <row r="16" spans="1:16" s="141" customFormat="1" ht="14.25">
      <c r="A16" s="131" t="s">
        <v>602</v>
      </c>
      <c r="B16" s="128" t="s">
        <v>202</v>
      </c>
      <c r="C16" s="136" t="s">
        <v>464</v>
      </c>
      <c r="D16" s="135" t="s">
        <v>35</v>
      </c>
      <c r="E16" s="140">
        <v>2</v>
      </c>
      <c r="F16" s="143"/>
      <c r="G16" s="143"/>
      <c r="H16" s="143"/>
      <c r="I16" s="143"/>
      <c r="J16" s="143"/>
      <c r="K16" s="143"/>
      <c r="L16" s="143"/>
      <c r="M16" s="143"/>
      <c r="N16" s="143"/>
      <c r="O16" s="143"/>
      <c r="P16" s="56"/>
    </row>
    <row r="17" spans="1:16" s="141" customFormat="1" ht="14.25">
      <c r="A17" s="131" t="s">
        <v>603</v>
      </c>
      <c r="B17" s="128" t="s">
        <v>202</v>
      </c>
      <c r="C17" s="136" t="s">
        <v>465</v>
      </c>
      <c r="D17" s="135" t="s">
        <v>35</v>
      </c>
      <c r="E17" s="140">
        <v>1</v>
      </c>
      <c r="F17" s="143"/>
      <c r="G17" s="143"/>
      <c r="H17" s="143"/>
      <c r="I17" s="143"/>
      <c r="J17" s="143"/>
      <c r="K17" s="143"/>
      <c r="L17" s="143"/>
      <c r="M17" s="143"/>
      <c r="N17" s="143"/>
      <c r="O17" s="143"/>
      <c r="P17" s="56"/>
    </row>
    <row r="18" spans="1:16" s="141" customFormat="1" ht="25.5">
      <c r="A18" s="131" t="s">
        <v>604</v>
      </c>
      <c r="B18" s="128" t="s">
        <v>202</v>
      </c>
      <c r="C18" s="136" t="s">
        <v>1129</v>
      </c>
      <c r="D18" s="135" t="s">
        <v>35</v>
      </c>
      <c r="E18" s="140">
        <v>1</v>
      </c>
      <c r="F18" s="143"/>
      <c r="G18" s="143"/>
      <c r="H18" s="143"/>
      <c r="I18" s="143"/>
      <c r="J18" s="143"/>
      <c r="K18" s="143"/>
      <c r="L18" s="143"/>
      <c r="M18" s="143"/>
      <c r="N18" s="143"/>
      <c r="O18" s="143"/>
      <c r="P18" s="56"/>
    </row>
    <row r="19" spans="1:16" s="141" customFormat="1" ht="25.5">
      <c r="A19" s="131" t="s">
        <v>605</v>
      </c>
      <c r="B19" s="128" t="s">
        <v>202</v>
      </c>
      <c r="C19" s="136" t="s">
        <v>466</v>
      </c>
      <c r="D19" s="135" t="s">
        <v>35</v>
      </c>
      <c r="E19" s="140">
        <v>1</v>
      </c>
      <c r="F19" s="143"/>
      <c r="G19" s="143"/>
      <c r="H19" s="143"/>
      <c r="I19" s="143"/>
      <c r="J19" s="143"/>
      <c r="K19" s="143"/>
      <c r="L19" s="143"/>
      <c r="M19" s="143"/>
      <c r="N19" s="143"/>
      <c r="O19" s="143"/>
      <c r="P19" s="56"/>
    </row>
    <row r="20" spans="1:16" s="141" customFormat="1" ht="25.5">
      <c r="A20" s="131" t="s">
        <v>606</v>
      </c>
      <c r="B20" s="128" t="s">
        <v>202</v>
      </c>
      <c r="C20" s="136" t="s">
        <v>467</v>
      </c>
      <c r="D20" s="135" t="s">
        <v>35</v>
      </c>
      <c r="E20" s="140">
        <v>1</v>
      </c>
      <c r="F20" s="143"/>
      <c r="G20" s="143"/>
      <c r="H20" s="143"/>
      <c r="I20" s="143"/>
      <c r="J20" s="143"/>
      <c r="K20" s="143"/>
      <c r="L20" s="143"/>
      <c r="M20" s="143"/>
      <c r="N20" s="143"/>
      <c r="O20" s="143"/>
      <c r="P20" s="56"/>
    </row>
    <row r="21" spans="1:16" s="141" customFormat="1" ht="25.5">
      <c r="A21" s="131" t="s">
        <v>607</v>
      </c>
      <c r="B21" s="128" t="s">
        <v>202</v>
      </c>
      <c r="C21" s="136" t="s">
        <v>468</v>
      </c>
      <c r="D21" s="135" t="s">
        <v>35</v>
      </c>
      <c r="E21" s="140">
        <v>1</v>
      </c>
      <c r="F21" s="143"/>
      <c r="G21" s="143"/>
      <c r="H21" s="143"/>
      <c r="I21" s="143"/>
      <c r="J21" s="143"/>
      <c r="K21" s="143"/>
      <c r="L21" s="143"/>
      <c r="M21" s="143"/>
      <c r="N21" s="143"/>
      <c r="O21" s="143"/>
      <c r="P21" s="56"/>
    </row>
    <row r="22" spans="1:16" s="141" customFormat="1" ht="25.5">
      <c r="A22" s="131" t="s">
        <v>608</v>
      </c>
      <c r="B22" s="128" t="s">
        <v>202</v>
      </c>
      <c r="C22" s="136" t="s">
        <v>469</v>
      </c>
      <c r="D22" s="135" t="s">
        <v>35</v>
      </c>
      <c r="E22" s="140">
        <v>1</v>
      </c>
      <c r="F22" s="143"/>
      <c r="G22" s="143"/>
      <c r="H22" s="143"/>
      <c r="I22" s="143"/>
      <c r="J22" s="143"/>
      <c r="K22" s="143"/>
      <c r="L22" s="143"/>
      <c r="M22" s="143"/>
      <c r="N22" s="143"/>
      <c r="O22" s="143"/>
      <c r="P22" s="56"/>
    </row>
    <row r="23" spans="1:16" s="141" customFormat="1" ht="14.25">
      <c r="A23" s="131" t="s">
        <v>609</v>
      </c>
      <c r="B23" s="128" t="s">
        <v>202</v>
      </c>
      <c r="C23" s="231" t="s">
        <v>566</v>
      </c>
      <c r="D23" s="232" t="s">
        <v>30</v>
      </c>
      <c r="E23" s="233">
        <v>6</v>
      </c>
      <c r="F23" s="234"/>
      <c r="G23" s="62"/>
      <c r="H23" s="62"/>
      <c r="I23" s="62"/>
      <c r="J23" s="62"/>
      <c r="K23" s="62"/>
      <c r="L23" s="62"/>
      <c r="M23" s="62"/>
      <c r="N23" s="62"/>
      <c r="O23" s="62"/>
      <c r="P23" s="63"/>
    </row>
    <row r="24" spans="1:16" s="64" customFormat="1" ht="15">
      <c r="A24" s="385" t="s">
        <v>558</v>
      </c>
      <c r="B24" s="385"/>
      <c r="C24" s="385"/>
      <c r="D24" s="385"/>
      <c r="E24" s="385"/>
      <c r="F24" s="70"/>
      <c r="G24" s="145"/>
      <c r="H24" s="29"/>
      <c r="I24" s="29"/>
      <c r="J24" s="29"/>
      <c r="K24" s="62"/>
      <c r="L24" s="62"/>
      <c r="M24" s="62"/>
      <c r="N24" s="62"/>
      <c r="O24" s="62"/>
      <c r="P24" s="63"/>
    </row>
    <row r="25" spans="1:16" s="141" customFormat="1" ht="25.5">
      <c r="A25" s="131" t="s">
        <v>610</v>
      </c>
      <c r="B25" s="128" t="s">
        <v>202</v>
      </c>
      <c r="C25" s="136" t="s">
        <v>470</v>
      </c>
      <c r="D25" s="135" t="s">
        <v>35</v>
      </c>
      <c r="E25" s="140">
        <v>1</v>
      </c>
      <c r="F25" s="143"/>
      <c r="G25" s="143"/>
      <c r="H25" s="143"/>
      <c r="I25" s="143"/>
      <c r="J25" s="143"/>
      <c r="K25" s="143"/>
      <c r="L25" s="143"/>
      <c r="M25" s="143"/>
      <c r="N25" s="143"/>
      <c r="O25" s="143"/>
      <c r="P25" s="56"/>
    </row>
    <row r="26" spans="1:16" s="141" customFormat="1" ht="29.25" customHeight="1">
      <c r="A26" s="131" t="s">
        <v>611</v>
      </c>
      <c r="B26" s="128" t="s">
        <v>202</v>
      </c>
      <c r="C26" s="136" t="s">
        <v>471</v>
      </c>
      <c r="D26" s="135" t="s">
        <v>35</v>
      </c>
      <c r="E26" s="140">
        <v>1</v>
      </c>
      <c r="F26" s="143"/>
      <c r="G26" s="143"/>
      <c r="H26" s="143"/>
      <c r="I26" s="143"/>
      <c r="J26" s="143"/>
      <c r="K26" s="143"/>
      <c r="L26" s="143"/>
      <c r="M26" s="143"/>
      <c r="N26" s="143"/>
      <c r="O26" s="143"/>
      <c r="P26" s="56"/>
    </row>
    <row r="27" spans="1:16" s="141" customFormat="1" ht="25.5" customHeight="1">
      <c r="A27" s="131" t="s">
        <v>612</v>
      </c>
      <c r="B27" s="128" t="s">
        <v>202</v>
      </c>
      <c r="C27" s="136" t="s">
        <v>472</v>
      </c>
      <c r="D27" s="135" t="s">
        <v>35</v>
      </c>
      <c r="E27" s="140">
        <v>1</v>
      </c>
      <c r="F27" s="143"/>
      <c r="G27" s="143"/>
      <c r="H27" s="143"/>
      <c r="I27" s="143"/>
      <c r="J27" s="143"/>
      <c r="K27" s="143"/>
      <c r="L27" s="143"/>
      <c r="M27" s="143"/>
      <c r="N27" s="143"/>
      <c r="O27" s="143"/>
      <c r="P27" s="56"/>
    </row>
    <row r="28" spans="1:16" s="141" customFormat="1" ht="26.25" customHeight="1">
      <c r="A28" s="131" t="s">
        <v>613</v>
      </c>
      <c r="B28" s="128" t="s">
        <v>202</v>
      </c>
      <c r="C28" s="136" t="s">
        <v>473</v>
      </c>
      <c r="D28" s="135" t="s">
        <v>35</v>
      </c>
      <c r="E28" s="140">
        <v>1</v>
      </c>
      <c r="F28" s="143"/>
      <c r="G28" s="143"/>
      <c r="H28" s="143"/>
      <c r="I28" s="143"/>
      <c r="J28" s="143"/>
      <c r="K28" s="143"/>
      <c r="L28" s="143"/>
      <c r="M28" s="143"/>
      <c r="N28" s="143"/>
      <c r="O28" s="143"/>
      <c r="P28" s="56"/>
    </row>
    <row r="29" spans="1:16" s="64" customFormat="1" ht="15">
      <c r="A29" s="385" t="s">
        <v>559</v>
      </c>
      <c r="B29" s="385"/>
      <c r="C29" s="385"/>
      <c r="D29" s="385"/>
      <c r="E29" s="385"/>
      <c r="F29" s="70"/>
      <c r="G29" s="145"/>
      <c r="H29" s="29"/>
      <c r="I29" s="29"/>
      <c r="J29" s="29"/>
      <c r="K29" s="62"/>
      <c r="L29" s="62"/>
      <c r="M29" s="62"/>
      <c r="N29" s="62"/>
      <c r="O29" s="62"/>
      <c r="P29" s="63"/>
    </row>
    <row r="30" spans="1:16" s="141" customFormat="1" ht="38.25">
      <c r="A30" s="131" t="s">
        <v>614</v>
      </c>
      <c r="B30" s="128" t="s">
        <v>202</v>
      </c>
      <c r="C30" s="136" t="s">
        <v>475</v>
      </c>
      <c r="D30" s="135" t="s">
        <v>35</v>
      </c>
      <c r="E30" s="140">
        <v>1</v>
      </c>
      <c r="F30" s="143"/>
      <c r="G30" s="143"/>
      <c r="H30" s="143"/>
      <c r="I30" s="143"/>
      <c r="J30" s="143"/>
      <c r="K30" s="143"/>
      <c r="L30" s="143"/>
      <c r="M30" s="143"/>
      <c r="N30" s="143"/>
      <c r="O30" s="143"/>
      <c r="P30" s="56"/>
    </row>
    <row r="31" spans="1:16" s="64" customFormat="1" ht="15">
      <c r="A31" s="385" t="s">
        <v>560</v>
      </c>
      <c r="B31" s="385"/>
      <c r="C31" s="385"/>
      <c r="D31" s="385"/>
      <c r="E31" s="385"/>
      <c r="F31" s="70"/>
      <c r="G31" s="145"/>
      <c r="H31" s="29"/>
      <c r="I31" s="29"/>
      <c r="J31" s="29"/>
      <c r="K31" s="62"/>
      <c r="L31" s="62"/>
      <c r="M31" s="62"/>
      <c r="N31" s="62"/>
      <c r="O31" s="62"/>
      <c r="P31" s="63"/>
    </row>
    <row r="32" spans="1:16" s="141" customFormat="1" ht="25.5">
      <c r="A32" s="131" t="s">
        <v>615</v>
      </c>
      <c r="B32" s="128" t="s">
        <v>202</v>
      </c>
      <c r="C32" s="136" t="s">
        <v>474</v>
      </c>
      <c r="D32" s="135" t="s">
        <v>35</v>
      </c>
      <c r="E32" s="140">
        <v>1</v>
      </c>
      <c r="F32" s="143"/>
      <c r="G32" s="143"/>
      <c r="H32" s="143"/>
      <c r="I32" s="143"/>
      <c r="J32" s="143"/>
      <c r="K32" s="143"/>
      <c r="L32" s="143"/>
      <c r="M32" s="143"/>
      <c r="N32" s="143"/>
      <c r="O32" s="143"/>
      <c r="P32" s="56"/>
    </row>
    <row r="33" spans="1:16" s="141" customFormat="1" ht="25.5">
      <c r="A33" s="131" t="s">
        <v>616</v>
      </c>
      <c r="B33" s="128" t="s">
        <v>202</v>
      </c>
      <c r="C33" s="136" t="s">
        <v>476</v>
      </c>
      <c r="D33" s="135" t="s">
        <v>35</v>
      </c>
      <c r="E33" s="140">
        <v>1</v>
      </c>
      <c r="F33" s="143"/>
      <c r="G33" s="143"/>
      <c r="H33" s="143"/>
      <c r="I33" s="143"/>
      <c r="J33" s="143"/>
      <c r="K33" s="143"/>
      <c r="L33" s="143"/>
      <c r="M33" s="143"/>
      <c r="N33" s="143"/>
      <c r="O33" s="143"/>
      <c r="P33" s="56"/>
    </row>
    <row r="34" spans="1:16" s="141" customFormat="1" ht="38.25">
      <c r="A34" s="131" t="s">
        <v>617</v>
      </c>
      <c r="B34" s="128" t="s">
        <v>202</v>
      </c>
      <c r="C34" s="136" t="s">
        <v>477</v>
      </c>
      <c r="D34" s="135" t="s">
        <v>35</v>
      </c>
      <c r="E34" s="140">
        <v>1</v>
      </c>
      <c r="F34" s="143"/>
      <c r="G34" s="143"/>
      <c r="H34" s="143"/>
      <c r="I34" s="143"/>
      <c r="J34" s="143"/>
      <c r="K34" s="143"/>
      <c r="L34" s="143"/>
      <c r="M34" s="143"/>
      <c r="N34" s="143"/>
      <c r="O34" s="143"/>
      <c r="P34" s="56"/>
    </row>
    <row r="35" spans="1:16" s="141" customFormat="1" ht="14.25">
      <c r="A35" s="131" t="s">
        <v>618</v>
      </c>
      <c r="B35" s="128" t="s">
        <v>202</v>
      </c>
      <c r="C35" s="136" t="s">
        <v>478</v>
      </c>
      <c r="D35" s="135" t="s">
        <v>35</v>
      </c>
      <c r="E35" s="140">
        <v>2</v>
      </c>
      <c r="F35" s="143"/>
      <c r="G35" s="143"/>
      <c r="H35" s="143"/>
      <c r="I35" s="143"/>
      <c r="J35" s="143"/>
      <c r="K35" s="143"/>
      <c r="L35" s="143"/>
      <c r="M35" s="143"/>
      <c r="N35" s="143"/>
      <c r="O35" s="143"/>
      <c r="P35" s="56"/>
    </row>
    <row r="36" spans="1:16" s="141" customFormat="1" ht="38.25">
      <c r="A36" s="131" t="s">
        <v>619</v>
      </c>
      <c r="B36" s="128" t="s">
        <v>202</v>
      </c>
      <c r="C36" s="136" t="s">
        <v>479</v>
      </c>
      <c r="D36" s="135" t="s">
        <v>35</v>
      </c>
      <c r="E36" s="140">
        <v>1</v>
      </c>
      <c r="F36" s="143"/>
      <c r="G36" s="143"/>
      <c r="H36" s="143"/>
      <c r="I36" s="143"/>
      <c r="J36" s="143"/>
      <c r="K36" s="143"/>
      <c r="L36" s="143"/>
      <c r="M36" s="143"/>
      <c r="N36" s="143"/>
      <c r="O36" s="143"/>
      <c r="P36" s="56"/>
    </row>
    <row r="37" spans="1:16" s="141" customFormat="1" ht="25.5">
      <c r="A37" s="131" t="s">
        <v>620</v>
      </c>
      <c r="B37" s="128" t="s">
        <v>202</v>
      </c>
      <c r="C37" s="136" t="s">
        <v>480</v>
      </c>
      <c r="D37" s="135" t="s">
        <v>16</v>
      </c>
      <c r="E37" s="140">
        <v>2</v>
      </c>
      <c r="F37" s="143"/>
      <c r="G37" s="143"/>
      <c r="H37" s="143"/>
      <c r="I37" s="143"/>
      <c r="J37" s="143"/>
      <c r="K37" s="143"/>
      <c r="L37" s="143"/>
      <c r="M37" s="143"/>
      <c r="N37" s="143"/>
      <c r="O37" s="143"/>
      <c r="P37" s="56"/>
    </row>
    <row r="38" spans="1:16" s="141" customFormat="1" ht="25.5">
      <c r="A38" s="131" t="s">
        <v>621</v>
      </c>
      <c r="B38" s="128" t="s">
        <v>202</v>
      </c>
      <c r="C38" s="136" t="s">
        <v>481</v>
      </c>
      <c r="D38" s="135" t="s">
        <v>16</v>
      </c>
      <c r="E38" s="140">
        <v>1</v>
      </c>
      <c r="F38" s="143"/>
      <c r="G38" s="143"/>
      <c r="H38" s="143"/>
      <c r="I38" s="143"/>
      <c r="J38" s="143"/>
      <c r="K38" s="143"/>
      <c r="L38" s="143"/>
      <c r="M38" s="143"/>
      <c r="N38" s="143"/>
      <c r="O38" s="143"/>
      <c r="P38" s="56"/>
    </row>
    <row r="39" spans="1:16" s="141" customFormat="1" ht="25.5">
      <c r="A39" s="131" t="s">
        <v>622</v>
      </c>
      <c r="B39" s="128" t="s">
        <v>202</v>
      </c>
      <c r="C39" s="136" t="s">
        <v>482</v>
      </c>
      <c r="D39" s="135" t="s">
        <v>16</v>
      </c>
      <c r="E39" s="140">
        <v>4</v>
      </c>
      <c r="F39" s="143"/>
      <c r="G39" s="143"/>
      <c r="H39" s="143"/>
      <c r="I39" s="143"/>
      <c r="J39" s="143"/>
      <c r="K39" s="143"/>
      <c r="L39" s="143"/>
      <c r="M39" s="143"/>
      <c r="N39" s="143"/>
      <c r="O39" s="143"/>
      <c r="P39" s="56"/>
    </row>
    <row r="40" spans="1:16" s="141" customFormat="1" ht="16.5" customHeight="1">
      <c r="A40" s="131" t="s">
        <v>623</v>
      </c>
      <c r="B40" s="128" t="s">
        <v>202</v>
      </c>
      <c r="C40" s="136" t="s">
        <v>483</v>
      </c>
      <c r="D40" s="135" t="s">
        <v>16</v>
      </c>
      <c r="E40" s="140">
        <v>1</v>
      </c>
      <c r="F40" s="143"/>
      <c r="G40" s="143"/>
      <c r="H40" s="143"/>
      <c r="I40" s="143"/>
      <c r="J40" s="143"/>
      <c r="K40" s="143"/>
      <c r="L40" s="143"/>
      <c r="M40" s="143"/>
      <c r="N40" s="143"/>
      <c r="O40" s="143"/>
      <c r="P40" s="56"/>
    </row>
    <row r="41" spans="1:16" s="141" customFormat="1" ht="14.25">
      <c r="A41" s="131" t="s">
        <v>624</v>
      </c>
      <c r="B41" s="128" t="s">
        <v>202</v>
      </c>
      <c r="C41" s="136" t="s">
        <v>484</v>
      </c>
      <c r="D41" s="135" t="s">
        <v>16</v>
      </c>
      <c r="E41" s="140">
        <v>1</v>
      </c>
      <c r="F41" s="143"/>
      <c r="G41" s="143"/>
      <c r="H41" s="143"/>
      <c r="I41" s="143"/>
      <c r="J41" s="143"/>
      <c r="K41" s="143"/>
      <c r="L41" s="143"/>
      <c r="M41" s="143"/>
      <c r="N41" s="143"/>
      <c r="O41" s="143"/>
      <c r="P41" s="56"/>
    </row>
    <row r="42" spans="1:16" s="141" customFormat="1" ht="14.25">
      <c r="A42" s="131" t="s">
        <v>625</v>
      </c>
      <c r="B42" s="128" t="s">
        <v>202</v>
      </c>
      <c r="C42" s="136" t="s">
        <v>485</v>
      </c>
      <c r="D42" s="135" t="s">
        <v>16</v>
      </c>
      <c r="E42" s="140">
        <v>2</v>
      </c>
      <c r="F42" s="143"/>
      <c r="G42" s="143"/>
      <c r="H42" s="143"/>
      <c r="I42" s="143"/>
      <c r="J42" s="143"/>
      <c r="K42" s="143"/>
      <c r="L42" s="143"/>
      <c r="M42" s="143"/>
      <c r="N42" s="143"/>
      <c r="O42" s="143"/>
      <c r="P42" s="56"/>
    </row>
    <row r="43" spans="1:16" s="141" customFormat="1" ht="14.25">
      <c r="A43" s="131" t="s">
        <v>626</v>
      </c>
      <c r="B43" s="128" t="s">
        <v>202</v>
      </c>
      <c r="C43" s="136" t="s">
        <v>486</v>
      </c>
      <c r="D43" s="135" t="s">
        <v>16</v>
      </c>
      <c r="E43" s="140">
        <v>3</v>
      </c>
      <c r="F43" s="143"/>
      <c r="G43" s="143"/>
      <c r="H43" s="143"/>
      <c r="I43" s="143"/>
      <c r="J43" s="143"/>
      <c r="K43" s="143"/>
      <c r="L43" s="143"/>
      <c r="M43" s="143"/>
      <c r="N43" s="143"/>
      <c r="O43" s="143"/>
      <c r="P43" s="56"/>
    </row>
    <row r="44" spans="1:16" s="141" customFormat="1" ht="14.25">
      <c r="A44" s="131" t="s">
        <v>627</v>
      </c>
      <c r="B44" s="128" t="s">
        <v>202</v>
      </c>
      <c r="C44" s="136" t="s">
        <v>487</v>
      </c>
      <c r="D44" s="135" t="s">
        <v>16</v>
      </c>
      <c r="E44" s="140">
        <v>2</v>
      </c>
      <c r="F44" s="143"/>
      <c r="G44" s="143"/>
      <c r="H44" s="143"/>
      <c r="I44" s="143"/>
      <c r="J44" s="143"/>
      <c r="K44" s="143"/>
      <c r="L44" s="143"/>
      <c r="M44" s="143"/>
      <c r="N44" s="143"/>
      <c r="O44" s="143"/>
      <c r="P44" s="56"/>
    </row>
    <row r="45" spans="1:16" s="141" customFormat="1" ht="14.25">
      <c r="A45" s="131" t="s">
        <v>628</v>
      </c>
      <c r="B45" s="128" t="s">
        <v>202</v>
      </c>
      <c r="C45" s="136" t="s">
        <v>488</v>
      </c>
      <c r="D45" s="135" t="s">
        <v>16</v>
      </c>
      <c r="E45" s="140">
        <v>2</v>
      </c>
      <c r="F45" s="143"/>
      <c r="G45" s="143"/>
      <c r="H45" s="143"/>
      <c r="I45" s="143"/>
      <c r="J45" s="143"/>
      <c r="K45" s="143"/>
      <c r="L45" s="143"/>
      <c r="M45" s="143"/>
      <c r="N45" s="143"/>
      <c r="O45" s="143"/>
      <c r="P45" s="56"/>
    </row>
    <row r="46" spans="1:16" s="141" customFormat="1" ht="14.25">
      <c r="A46" s="131" t="s">
        <v>629</v>
      </c>
      <c r="B46" s="128" t="s">
        <v>202</v>
      </c>
      <c r="C46" s="136" t="s">
        <v>489</v>
      </c>
      <c r="D46" s="135" t="s">
        <v>16</v>
      </c>
      <c r="E46" s="140">
        <v>3</v>
      </c>
      <c r="F46" s="143"/>
      <c r="G46" s="143"/>
      <c r="H46" s="143"/>
      <c r="I46" s="143"/>
      <c r="J46" s="143"/>
      <c r="K46" s="143"/>
      <c r="L46" s="143"/>
      <c r="M46" s="143"/>
      <c r="N46" s="143"/>
      <c r="O46" s="143"/>
      <c r="P46" s="56"/>
    </row>
    <row r="47" spans="1:16" s="141" customFormat="1" ht="14.25">
      <c r="A47" s="131" t="s">
        <v>630</v>
      </c>
      <c r="B47" s="128" t="s">
        <v>202</v>
      </c>
      <c r="C47" s="136" t="s">
        <v>490</v>
      </c>
      <c r="D47" s="135" t="s">
        <v>16</v>
      </c>
      <c r="E47" s="140">
        <v>1</v>
      </c>
      <c r="F47" s="143"/>
      <c r="G47" s="143"/>
      <c r="H47" s="143"/>
      <c r="I47" s="143"/>
      <c r="J47" s="143"/>
      <c r="K47" s="143"/>
      <c r="L47" s="143"/>
      <c r="M47" s="143"/>
      <c r="N47" s="143"/>
      <c r="O47" s="143"/>
      <c r="P47" s="56"/>
    </row>
    <row r="48" spans="1:16" s="141" customFormat="1" ht="15" customHeight="1">
      <c r="A48" s="131" t="s">
        <v>631</v>
      </c>
      <c r="B48" s="128" t="s">
        <v>202</v>
      </c>
      <c r="C48" s="136" t="s">
        <v>491</v>
      </c>
      <c r="D48" s="135" t="s">
        <v>16</v>
      </c>
      <c r="E48" s="140">
        <v>4</v>
      </c>
      <c r="F48" s="143"/>
      <c r="G48" s="143"/>
      <c r="H48" s="143"/>
      <c r="I48" s="143"/>
      <c r="J48" s="143"/>
      <c r="K48" s="143"/>
      <c r="L48" s="143"/>
      <c r="M48" s="143"/>
      <c r="N48" s="143"/>
      <c r="O48" s="143"/>
      <c r="P48" s="56"/>
    </row>
    <row r="49" spans="1:16" s="141" customFormat="1" ht="25.5">
      <c r="A49" s="131" t="s">
        <v>632</v>
      </c>
      <c r="B49" s="128" t="s">
        <v>202</v>
      </c>
      <c r="C49" s="136" t="s">
        <v>492</v>
      </c>
      <c r="D49" s="135" t="s">
        <v>16</v>
      </c>
      <c r="E49" s="140">
        <v>1</v>
      </c>
      <c r="F49" s="143"/>
      <c r="G49" s="143"/>
      <c r="H49" s="143"/>
      <c r="I49" s="143"/>
      <c r="J49" s="143"/>
      <c r="K49" s="143"/>
      <c r="L49" s="143"/>
      <c r="M49" s="143"/>
      <c r="N49" s="143"/>
      <c r="O49" s="143"/>
      <c r="P49" s="56"/>
    </row>
    <row r="50" spans="1:16" s="141" customFormat="1" ht="14.25">
      <c r="A50" s="131" t="s">
        <v>633</v>
      </c>
      <c r="B50" s="128" t="s">
        <v>202</v>
      </c>
      <c r="C50" s="136" t="s">
        <v>493</v>
      </c>
      <c r="D50" s="135" t="s">
        <v>16</v>
      </c>
      <c r="E50" s="140">
        <v>1</v>
      </c>
      <c r="F50" s="143"/>
      <c r="G50" s="143"/>
      <c r="H50" s="143"/>
      <c r="I50" s="143"/>
      <c r="J50" s="143"/>
      <c r="K50" s="143"/>
      <c r="L50" s="143"/>
      <c r="M50" s="143"/>
      <c r="N50" s="143"/>
      <c r="O50" s="143"/>
      <c r="P50" s="56"/>
    </row>
    <row r="51" spans="1:16" s="141" customFormat="1" ht="25.5">
      <c r="A51" s="131" t="s">
        <v>634</v>
      </c>
      <c r="B51" s="128" t="s">
        <v>202</v>
      </c>
      <c r="C51" s="136" t="s">
        <v>494</v>
      </c>
      <c r="D51" s="135" t="s">
        <v>16</v>
      </c>
      <c r="E51" s="140">
        <v>1</v>
      </c>
      <c r="F51" s="143"/>
      <c r="G51" s="143"/>
      <c r="H51" s="143"/>
      <c r="I51" s="143"/>
      <c r="J51" s="143"/>
      <c r="K51" s="143"/>
      <c r="L51" s="143"/>
      <c r="M51" s="143"/>
      <c r="N51" s="143"/>
      <c r="O51" s="143"/>
      <c r="P51" s="56"/>
    </row>
    <row r="52" spans="1:16" s="141" customFormat="1" ht="25.5">
      <c r="A52" s="131" t="s">
        <v>635</v>
      </c>
      <c r="B52" s="128" t="s">
        <v>202</v>
      </c>
      <c r="C52" s="136" t="s">
        <v>495</v>
      </c>
      <c r="D52" s="135" t="s">
        <v>16</v>
      </c>
      <c r="E52" s="140">
        <v>1</v>
      </c>
      <c r="F52" s="143"/>
      <c r="G52" s="143"/>
      <c r="H52" s="143"/>
      <c r="I52" s="143"/>
      <c r="J52" s="143"/>
      <c r="K52" s="143"/>
      <c r="L52" s="143"/>
      <c r="M52" s="143"/>
      <c r="N52" s="143"/>
      <c r="O52" s="143"/>
      <c r="P52" s="56"/>
    </row>
    <row r="53" spans="1:16" s="141" customFormat="1" ht="25.5">
      <c r="A53" s="131" t="s">
        <v>636</v>
      </c>
      <c r="B53" s="128" t="s">
        <v>202</v>
      </c>
      <c r="C53" s="136" t="s">
        <v>496</v>
      </c>
      <c r="D53" s="135" t="s">
        <v>16</v>
      </c>
      <c r="E53" s="140">
        <v>1</v>
      </c>
      <c r="F53" s="143"/>
      <c r="G53" s="143"/>
      <c r="H53" s="143"/>
      <c r="I53" s="143"/>
      <c r="J53" s="143"/>
      <c r="K53" s="143"/>
      <c r="L53" s="143"/>
      <c r="M53" s="143"/>
      <c r="N53" s="143"/>
      <c r="O53" s="143"/>
      <c r="P53" s="56"/>
    </row>
    <row r="54" spans="1:16" s="141" customFormat="1" ht="25.5">
      <c r="A54" s="131" t="s">
        <v>637</v>
      </c>
      <c r="B54" s="128" t="s">
        <v>202</v>
      </c>
      <c r="C54" s="136" t="s">
        <v>497</v>
      </c>
      <c r="D54" s="135" t="s">
        <v>16</v>
      </c>
      <c r="E54" s="140">
        <v>2</v>
      </c>
      <c r="F54" s="143"/>
      <c r="G54" s="143"/>
      <c r="H54" s="143"/>
      <c r="I54" s="143"/>
      <c r="J54" s="143"/>
      <c r="K54" s="143"/>
      <c r="L54" s="143"/>
      <c r="M54" s="143"/>
      <c r="N54" s="143"/>
      <c r="O54" s="143"/>
      <c r="P54" s="56"/>
    </row>
    <row r="55" spans="1:16" s="141" customFormat="1" ht="25.5">
      <c r="A55" s="131" t="s">
        <v>638</v>
      </c>
      <c r="B55" s="128" t="s">
        <v>202</v>
      </c>
      <c r="C55" s="136" t="s">
        <v>498</v>
      </c>
      <c r="D55" s="135" t="s">
        <v>16</v>
      </c>
      <c r="E55" s="140">
        <v>4</v>
      </c>
      <c r="F55" s="143"/>
      <c r="G55" s="143"/>
      <c r="H55" s="143"/>
      <c r="I55" s="143"/>
      <c r="J55" s="143"/>
      <c r="K55" s="143"/>
      <c r="L55" s="143"/>
      <c r="M55" s="143"/>
      <c r="N55" s="143"/>
      <c r="O55" s="143"/>
      <c r="P55" s="56"/>
    </row>
    <row r="56" spans="1:16" s="141" customFormat="1" ht="25.5">
      <c r="A56" s="131" t="s">
        <v>639</v>
      </c>
      <c r="B56" s="128" t="s">
        <v>202</v>
      </c>
      <c r="C56" s="136" t="s">
        <v>499</v>
      </c>
      <c r="D56" s="135" t="s">
        <v>16</v>
      </c>
      <c r="E56" s="140">
        <v>12</v>
      </c>
      <c r="F56" s="143"/>
      <c r="G56" s="143"/>
      <c r="H56" s="143"/>
      <c r="I56" s="143"/>
      <c r="J56" s="143"/>
      <c r="K56" s="143"/>
      <c r="L56" s="143"/>
      <c r="M56" s="143"/>
      <c r="N56" s="143"/>
      <c r="O56" s="143"/>
      <c r="P56" s="56"/>
    </row>
    <row r="57" spans="1:16" s="141" customFormat="1" ht="25.5">
      <c r="A57" s="131" t="s">
        <v>640</v>
      </c>
      <c r="B57" s="128" t="s">
        <v>202</v>
      </c>
      <c r="C57" s="136" t="s">
        <v>500</v>
      </c>
      <c r="D57" s="135" t="s">
        <v>16</v>
      </c>
      <c r="E57" s="140">
        <v>2</v>
      </c>
      <c r="F57" s="143"/>
      <c r="G57" s="143"/>
      <c r="H57" s="143"/>
      <c r="I57" s="143"/>
      <c r="J57" s="143"/>
      <c r="K57" s="143"/>
      <c r="L57" s="143"/>
      <c r="M57" s="143"/>
      <c r="N57" s="143"/>
      <c r="O57" s="143"/>
      <c r="P57" s="56"/>
    </row>
    <row r="58" spans="1:16" s="141" customFormat="1" ht="14.25">
      <c r="A58" s="131" t="s">
        <v>641</v>
      </c>
      <c r="B58" s="128" t="s">
        <v>202</v>
      </c>
      <c r="C58" s="136" t="s">
        <v>484</v>
      </c>
      <c r="D58" s="135" t="s">
        <v>16</v>
      </c>
      <c r="E58" s="140">
        <v>1</v>
      </c>
      <c r="F58" s="143"/>
      <c r="G58" s="143"/>
      <c r="H58" s="143"/>
      <c r="I58" s="143"/>
      <c r="J58" s="143"/>
      <c r="K58" s="143"/>
      <c r="L58" s="143"/>
      <c r="M58" s="143"/>
      <c r="N58" s="143"/>
      <c r="O58" s="143"/>
      <c r="P58" s="56"/>
    </row>
    <row r="59" spans="1:16" s="141" customFormat="1" ht="25.5">
      <c r="A59" s="131" t="s">
        <v>642</v>
      </c>
      <c r="B59" s="128" t="s">
        <v>202</v>
      </c>
      <c r="C59" s="136" t="s">
        <v>501</v>
      </c>
      <c r="D59" s="135" t="s">
        <v>16</v>
      </c>
      <c r="E59" s="140">
        <v>8</v>
      </c>
      <c r="F59" s="143"/>
      <c r="G59" s="143"/>
      <c r="H59" s="143"/>
      <c r="I59" s="143"/>
      <c r="J59" s="143"/>
      <c r="K59" s="143"/>
      <c r="L59" s="143"/>
      <c r="M59" s="143"/>
      <c r="N59" s="143"/>
      <c r="O59" s="143"/>
      <c r="P59" s="56"/>
    </row>
    <row r="60" spans="1:16" s="141" customFormat="1" ht="25.5">
      <c r="A60" s="131" t="s">
        <v>643</v>
      </c>
      <c r="B60" s="128" t="s">
        <v>202</v>
      </c>
      <c r="C60" s="136" t="s">
        <v>502</v>
      </c>
      <c r="D60" s="135" t="s">
        <v>16</v>
      </c>
      <c r="E60" s="140">
        <v>7</v>
      </c>
      <c r="F60" s="143"/>
      <c r="G60" s="143"/>
      <c r="H60" s="143"/>
      <c r="I60" s="143"/>
      <c r="J60" s="143"/>
      <c r="K60" s="143"/>
      <c r="L60" s="143"/>
      <c r="M60" s="143"/>
      <c r="N60" s="143"/>
      <c r="O60" s="143"/>
      <c r="P60" s="56"/>
    </row>
    <row r="61" spans="1:16" s="141" customFormat="1" ht="25.5">
      <c r="A61" s="131" t="s">
        <v>644</v>
      </c>
      <c r="B61" s="128" t="s">
        <v>202</v>
      </c>
      <c r="C61" s="136" t="s">
        <v>503</v>
      </c>
      <c r="D61" s="135" t="s">
        <v>16</v>
      </c>
      <c r="E61" s="140">
        <v>2</v>
      </c>
      <c r="F61" s="143"/>
      <c r="G61" s="143"/>
      <c r="H61" s="143"/>
      <c r="I61" s="143"/>
      <c r="J61" s="143"/>
      <c r="K61" s="143"/>
      <c r="L61" s="143"/>
      <c r="M61" s="143"/>
      <c r="N61" s="143"/>
      <c r="O61" s="143"/>
      <c r="P61" s="56"/>
    </row>
    <row r="62" spans="1:16" s="141" customFormat="1" ht="25.5">
      <c r="A62" s="131" t="s">
        <v>645</v>
      </c>
      <c r="B62" s="128" t="s">
        <v>202</v>
      </c>
      <c r="C62" s="136" t="s">
        <v>504</v>
      </c>
      <c r="D62" s="135" t="s">
        <v>16</v>
      </c>
      <c r="E62" s="140">
        <v>2</v>
      </c>
      <c r="F62" s="143"/>
      <c r="G62" s="143"/>
      <c r="H62" s="143"/>
      <c r="I62" s="143"/>
      <c r="J62" s="143"/>
      <c r="K62" s="143"/>
      <c r="L62" s="143"/>
      <c r="M62" s="143"/>
      <c r="N62" s="143"/>
      <c r="O62" s="143"/>
      <c r="P62" s="56"/>
    </row>
    <row r="63" spans="1:16" s="141" customFormat="1" ht="25.5">
      <c r="A63" s="131" t="s">
        <v>646</v>
      </c>
      <c r="B63" s="128" t="s">
        <v>202</v>
      </c>
      <c r="C63" s="136" t="s">
        <v>505</v>
      </c>
      <c r="D63" s="135" t="s">
        <v>16</v>
      </c>
      <c r="E63" s="140">
        <v>1</v>
      </c>
      <c r="F63" s="143"/>
      <c r="G63" s="143"/>
      <c r="H63" s="143"/>
      <c r="I63" s="143"/>
      <c r="J63" s="143"/>
      <c r="K63" s="143"/>
      <c r="L63" s="143"/>
      <c r="M63" s="143"/>
      <c r="N63" s="143"/>
      <c r="O63" s="143"/>
      <c r="P63" s="56"/>
    </row>
    <row r="64" spans="1:16" s="141" customFormat="1" ht="25.5">
      <c r="A64" s="131" t="s">
        <v>647</v>
      </c>
      <c r="B64" s="128" t="s">
        <v>202</v>
      </c>
      <c r="C64" s="136" t="s">
        <v>506</v>
      </c>
      <c r="D64" s="135" t="s">
        <v>16</v>
      </c>
      <c r="E64" s="140">
        <v>12</v>
      </c>
      <c r="F64" s="143"/>
      <c r="G64" s="143"/>
      <c r="H64" s="143"/>
      <c r="I64" s="143"/>
      <c r="J64" s="143"/>
      <c r="K64" s="143"/>
      <c r="L64" s="143"/>
      <c r="M64" s="143"/>
      <c r="N64" s="143"/>
      <c r="O64" s="143"/>
      <c r="P64" s="56"/>
    </row>
    <row r="65" spans="1:16" s="141" customFormat="1" ht="25.5">
      <c r="A65" s="131" t="s">
        <v>648</v>
      </c>
      <c r="B65" s="128" t="s">
        <v>202</v>
      </c>
      <c r="C65" s="136" t="s">
        <v>492</v>
      </c>
      <c r="D65" s="135" t="s">
        <v>16</v>
      </c>
      <c r="E65" s="140">
        <v>1</v>
      </c>
      <c r="F65" s="143"/>
      <c r="G65" s="143"/>
      <c r="H65" s="143"/>
      <c r="I65" s="143"/>
      <c r="J65" s="143"/>
      <c r="K65" s="143"/>
      <c r="L65" s="143"/>
      <c r="M65" s="143"/>
      <c r="N65" s="143"/>
      <c r="O65" s="143"/>
      <c r="P65" s="56"/>
    </row>
    <row r="66" spans="1:16" s="141" customFormat="1" ht="14.25">
      <c r="A66" s="131" t="s">
        <v>649</v>
      </c>
      <c r="B66" s="128" t="s">
        <v>202</v>
      </c>
      <c r="C66" s="136" t="s">
        <v>507</v>
      </c>
      <c r="D66" s="135" t="s">
        <v>16</v>
      </c>
      <c r="E66" s="140">
        <v>2</v>
      </c>
      <c r="F66" s="143"/>
      <c r="G66" s="143"/>
      <c r="H66" s="143"/>
      <c r="I66" s="143"/>
      <c r="J66" s="143"/>
      <c r="K66" s="143"/>
      <c r="L66" s="143"/>
      <c r="M66" s="143"/>
      <c r="N66" s="143"/>
      <c r="O66" s="143"/>
      <c r="P66" s="56"/>
    </row>
    <row r="67" spans="1:16" s="64" customFormat="1" ht="15">
      <c r="A67" s="385" t="s">
        <v>561</v>
      </c>
      <c r="B67" s="385"/>
      <c r="C67" s="385"/>
      <c r="D67" s="385"/>
      <c r="E67" s="385"/>
      <c r="F67" s="70"/>
      <c r="G67" s="145"/>
      <c r="H67" s="29"/>
      <c r="I67" s="29"/>
      <c r="J67" s="29"/>
      <c r="K67" s="62"/>
      <c r="L67" s="62"/>
      <c r="M67" s="62"/>
      <c r="N67" s="62"/>
      <c r="O67" s="62"/>
      <c r="P67" s="63"/>
    </row>
    <row r="68" spans="1:16" s="141" customFormat="1" ht="25.5">
      <c r="A68" s="131" t="s">
        <v>650</v>
      </c>
      <c r="B68" s="128" t="s">
        <v>202</v>
      </c>
      <c r="C68" s="136" t="s">
        <v>1128</v>
      </c>
      <c r="D68" s="135" t="s">
        <v>16</v>
      </c>
      <c r="E68" s="140">
        <v>2</v>
      </c>
      <c r="F68" s="143"/>
      <c r="G68" s="143"/>
      <c r="H68" s="143"/>
      <c r="I68" s="143"/>
      <c r="J68" s="143"/>
      <c r="K68" s="143"/>
      <c r="L68" s="143"/>
      <c r="M68" s="143"/>
      <c r="N68" s="143"/>
      <c r="O68" s="143"/>
      <c r="P68" s="56"/>
    </row>
    <row r="69" spans="1:16" s="141" customFormat="1" ht="38.25">
      <c r="A69" s="131" t="s">
        <v>651</v>
      </c>
      <c r="B69" s="128" t="s">
        <v>202</v>
      </c>
      <c r="C69" s="136" t="s">
        <v>508</v>
      </c>
      <c r="D69" s="135" t="s">
        <v>16</v>
      </c>
      <c r="E69" s="140">
        <v>1</v>
      </c>
      <c r="F69" s="143"/>
      <c r="G69" s="143"/>
      <c r="H69" s="143"/>
      <c r="I69" s="143"/>
      <c r="J69" s="143"/>
      <c r="K69" s="143"/>
      <c r="L69" s="143"/>
      <c r="M69" s="143"/>
      <c r="N69" s="143"/>
      <c r="O69" s="143"/>
      <c r="P69" s="56"/>
    </row>
    <row r="70" spans="1:16" s="141" customFormat="1" ht="25.5">
      <c r="A70" s="131" t="s">
        <v>652</v>
      </c>
      <c r="B70" s="128" t="s">
        <v>202</v>
      </c>
      <c r="C70" s="136" t="s">
        <v>498</v>
      </c>
      <c r="D70" s="135" t="s">
        <v>16</v>
      </c>
      <c r="E70" s="140">
        <v>4</v>
      </c>
      <c r="F70" s="143"/>
      <c r="G70" s="143"/>
      <c r="H70" s="143"/>
      <c r="I70" s="143"/>
      <c r="J70" s="143"/>
      <c r="K70" s="143"/>
      <c r="L70" s="143"/>
      <c r="M70" s="143"/>
      <c r="N70" s="143"/>
      <c r="O70" s="143"/>
      <c r="P70" s="56"/>
    </row>
    <row r="71" spans="1:16" s="141" customFormat="1" ht="25.5">
      <c r="A71" s="131" t="s">
        <v>653</v>
      </c>
      <c r="B71" s="128" t="s">
        <v>202</v>
      </c>
      <c r="C71" s="136" t="s">
        <v>499</v>
      </c>
      <c r="D71" s="135" t="s">
        <v>16</v>
      </c>
      <c r="E71" s="140">
        <v>4</v>
      </c>
      <c r="F71" s="143"/>
      <c r="G71" s="143"/>
      <c r="H71" s="143"/>
      <c r="I71" s="143"/>
      <c r="J71" s="143"/>
      <c r="K71" s="143"/>
      <c r="L71" s="143"/>
      <c r="M71" s="143"/>
      <c r="N71" s="143"/>
      <c r="O71" s="143"/>
      <c r="P71" s="56"/>
    </row>
    <row r="72" spans="1:16" s="141" customFormat="1" ht="25.5">
      <c r="A72" s="131" t="s">
        <v>654</v>
      </c>
      <c r="B72" s="128" t="s">
        <v>202</v>
      </c>
      <c r="C72" s="136" t="s">
        <v>501</v>
      </c>
      <c r="D72" s="135" t="s">
        <v>16</v>
      </c>
      <c r="E72" s="140">
        <v>6</v>
      </c>
      <c r="F72" s="143"/>
      <c r="G72" s="143"/>
      <c r="H72" s="143"/>
      <c r="I72" s="143"/>
      <c r="J72" s="143"/>
      <c r="K72" s="143"/>
      <c r="L72" s="143"/>
      <c r="M72" s="143"/>
      <c r="N72" s="143"/>
      <c r="O72" s="143"/>
      <c r="P72" s="56"/>
    </row>
    <row r="73" spans="1:16" s="141" customFormat="1" ht="25.5">
      <c r="A73" s="131" t="s">
        <v>655</v>
      </c>
      <c r="B73" s="128" t="s">
        <v>202</v>
      </c>
      <c r="C73" s="136" t="s">
        <v>502</v>
      </c>
      <c r="D73" s="135" t="s">
        <v>16</v>
      </c>
      <c r="E73" s="140">
        <v>4</v>
      </c>
      <c r="F73" s="143"/>
      <c r="G73" s="143"/>
      <c r="H73" s="143"/>
      <c r="I73" s="143"/>
      <c r="J73" s="143"/>
      <c r="K73" s="143"/>
      <c r="L73" s="143"/>
      <c r="M73" s="143"/>
      <c r="N73" s="143"/>
      <c r="O73" s="143"/>
      <c r="P73" s="56"/>
    </row>
    <row r="74" spans="1:16" s="141" customFormat="1" ht="25.5">
      <c r="A74" s="131" t="s">
        <v>656</v>
      </c>
      <c r="B74" s="128" t="s">
        <v>202</v>
      </c>
      <c r="C74" s="136" t="s">
        <v>506</v>
      </c>
      <c r="D74" s="135" t="s">
        <v>16</v>
      </c>
      <c r="E74" s="140">
        <v>4</v>
      </c>
      <c r="F74" s="143"/>
      <c r="G74" s="143"/>
      <c r="H74" s="143"/>
      <c r="I74" s="143"/>
      <c r="J74" s="143"/>
      <c r="K74" s="143"/>
      <c r="L74" s="143"/>
      <c r="M74" s="143"/>
      <c r="N74" s="143"/>
      <c r="O74" s="143"/>
      <c r="P74" s="56"/>
    </row>
    <row r="75" spans="1:16" s="141" customFormat="1" ht="14.25">
      <c r="A75" s="131" t="s">
        <v>657</v>
      </c>
      <c r="B75" s="128" t="s">
        <v>202</v>
      </c>
      <c r="C75" s="231" t="s">
        <v>565</v>
      </c>
      <c r="D75" s="232" t="s">
        <v>35</v>
      </c>
      <c r="E75" s="233">
        <v>2</v>
      </c>
      <c r="F75" s="234"/>
      <c r="G75" s="62"/>
      <c r="H75" s="62"/>
      <c r="I75" s="62"/>
      <c r="J75" s="62"/>
      <c r="K75" s="62"/>
      <c r="L75" s="62"/>
      <c r="M75" s="62"/>
      <c r="N75" s="62"/>
      <c r="O75" s="62"/>
      <c r="P75" s="63"/>
    </row>
    <row r="76" spans="1:16" s="64" customFormat="1" ht="15">
      <c r="A76" s="385" t="s">
        <v>562</v>
      </c>
      <c r="B76" s="385"/>
      <c r="C76" s="385"/>
      <c r="D76" s="385"/>
      <c r="E76" s="385"/>
      <c r="F76" s="70"/>
      <c r="G76" s="145"/>
      <c r="H76" s="29"/>
      <c r="I76" s="29"/>
      <c r="J76" s="29"/>
      <c r="K76" s="62"/>
      <c r="L76" s="62"/>
      <c r="M76" s="62"/>
      <c r="N76" s="62"/>
      <c r="O76" s="62"/>
      <c r="P76" s="63"/>
    </row>
    <row r="77" spans="1:16" s="141" customFormat="1" ht="25.5">
      <c r="A77" s="131" t="s">
        <v>658</v>
      </c>
      <c r="B77" s="128" t="s">
        <v>202</v>
      </c>
      <c r="C77" s="136" t="s">
        <v>502</v>
      </c>
      <c r="D77" s="135" t="s">
        <v>16</v>
      </c>
      <c r="E77" s="140">
        <v>2</v>
      </c>
      <c r="F77" s="143"/>
      <c r="G77" s="143"/>
      <c r="H77" s="143"/>
      <c r="I77" s="143"/>
      <c r="J77" s="143"/>
      <c r="K77" s="143"/>
      <c r="L77" s="143"/>
      <c r="M77" s="143"/>
      <c r="N77" s="143"/>
      <c r="O77" s="143"/>
      <c r="P77" s="56"/>
    </row>
    <row r="78" spans="1:16" s="141" customFormat="1" ht="25.5">
      <c r="A78" s="131" t="s">
        <v>659</v>
      </c>
      <c r="B78" s="128" t="s">
        <v>202</v>
      </c>
      <c r="C78" s="136" t="s">
        <v>509</v>
      </c>
      <c r="D78" s="135" t="s">
        <v>16</v>
      </c>
      <c r="E78" s="140">
        <v>2</v>
      </c>
      <c r="F78" s="143"/>
      <c r="G78" s="143"/>
      <c r="H78" s="143"/>
      <c r="I78" s="143"/>
      <c r="J78" s="143"/>
      <c r="K78" s="143"/>
      <c r="L78" s="143"/>
      <c r="M78" s="143"/>
      <c r="N78" s="143"/>
      <c r="O78" s="143"/>
      <c r="P78" s="56"/>
    </row>
    <row r="79" spans="1:16" s="141" customFormat="1" ht="25.5">
      <c r="A79" s="131" t="s">
        <v>660</v>
      </c>
      <c r="B79" s="128" t="s">
        <v>202</v>
      </c>
      <c r="C79" s="136" t="s">
        <v>510</v>
      </c>
      <c r="D79" s="135" t="s">
        <v>16</v>
      </c>
      <c r="E79" s="140">
        <v>1</v>
      </c>
      <c r="F79" s="143"/>
      <c r="G79" s="143"/>
      <c r="H79" s="143"/>
      <c r="I79" s="143"/>
      <c r="J79" s="143"/>
      <c r="K79" s="143"/>
      <c r="L79" s="143"/>
      <c r="M79" s="143"/>
      <c r="N79" s="143"/>
      <c r="O79" s="143"/>
      <c r="P79" s="56"/>
    </row>
    <row r="80" spans="1:16" s="64" customFormat="1" ht="15">
      <c r="A80" s="385" t="s">
        <v>563</v>
      </c>
      <c r="B80" s="385"/>
      <c r="C80" s="385"/>
      <c r="D80" s="385"/>
      <c r="E80" s="385"/>
      <c r="F80" s="70"/>
      <c r="G80" s="145"/>
      <c r="H80" s="29"/>
      <c r="I80" s="29"/>
      <c r="J80" s="29"/>
      <c r="K80" s="62"/>
      <c r="L80" s="62"/>
      <c r="M80" s="62"/>
      <c r="N80" s="62"/>
      <c r="O80" s="62"/>
      <c r="P80" s="63"/>
    </row>
    <row r="81" spans="1:16" s="141" customFormat="1" ht="25.5">
      <c r="A81" s="131" t="s">
        <v>661</v>
      </c>
      <c r="B81" s="128" t="s">
        <v>202</v>
      </c>
      <c r="C81" s="136" t="s">
        <v>499</v>
      </c>
      <c r="D81" s="135" t="s">
        <v>16</v>
      </c>
      <c r="E81" s="140">
        <v>2</v>
      </c>
      <c r="F81" s="143"/>
      <c r="G81" s="143"/>
      <c r="H81" s="143"/>
      <c r="I81" s="143"/>
      <c r="J81" s="143"/>
      <c r="K81" s="143"/>
      <c r="L81" s="143"/>
      <c r="M81" s="143"/>
      <c r="N81" s="143"/>
      <c r="O81" s="143"/>
      <c r="P81" s="56"/>
    </row>
    <row r="82" spans="1:16" s="141" customFormat="1" ht="25.5">
      <c r="A82" s="131" t="s">
        <v>662</v>
      </c>
      <c r="B82" s="128" t="s">
        <v>202</v>
      </c>
      <c r="C82" s="136" t="s">
        <v>511</v>
      </c>
      <c r="D82" s="135" t="s">
        <v>16</v>
      </c>
      <c r="E82" s="140">
        <v>1</v>
      </c>
      <c r="F82" s="143"/>
      <c r="G82" s="143"/>
      <c r="H82" s="143"/>
      <c r="I82" s="143"/>
      <c r="J82" s="143"/>
      <c r="K82" s="143"/>
      <c r="L82" s="143"/>
      <c r="M82" s="143"/>
      <c r="N82" s="143"/>
      <c r="O82" s="143"/>
      <c r="P82" s="56"/>
    </row>
    <row r="83" spans="1:16" s="141" customFormat="1" ht="25.5">
      <c r="A83" s="131" t="s">
        <v>663</v>
      </c>
      <c r="B83" s="128" t="s">
        <v>202</v>
      </c>
      <c r="C83" s="136" t="s">
        <v>506</v>
      </c>
      <c r="D83" s="135" t="s">
        <v>16</v>
      </c>
      <c r="E83" s="140">
        <v>2</v>
      </c>
      <c r="F83" s="143"/>
      <c r="G83" s="143"/>
      <c r="H83" s="143"/>
      <c r="I83" s="143"/>
      <c r="J83" s="143"/>
      <c r="K83" s="143"/>
      <c r="L83" s="143"/>
      <c r="M83" s="143"/>
      <c r="N83" s="143"/>
      <c r="O83" s="143"/>
      <c r="P83" s="56"/>
    </row>
    <row r="84" spans="1:16" s="64" customFormat="1" ht="15">
      <c r="A84" s="385" t="s">
        <v>564</v>
      </c>
      <c r="B84" s="385"/>
      <c r="C84" s="385"/>
      <c r="D84" s="385"/>
      <c r="E84" s="385"/>
      <c r="F84" s="70"/>
      <c r="G84" s="145"/>
      <c r="H84" s="29"/>
      <c r="I84" s="29"/>
      <c r="J84" s="29"/>
      <c r="K84" s="62"/>
      <c r="L84" s="62"/>
      <c r="M84" s="62"/>
      <c r="N84" s="62"/>
      <c r="O84" s="62"/>
      <c r="P84" s="63"/>
    </row>
    <row r="85" spans="1:16" s="141" customFormat="1" ht="14.25">
      <c r="A85" s="131" t="s">
        <v>664</v>
      </c>
      <c r="B85" s="128" t="s">
        <v>202</v>
      </c>
      <c r="C85" s="136" t="s">
        <v>512</v>
      </c>
      <c r="D85" s="135" t="s">
        <v>30</v>
      </c>
      <c r="E85" s="140">
        <v>20</v>
      </c>
      <c r="F85" s="143"/>
      <c r="G85" s="143"/>
      <c r="H85" s="143"/>
      <c r="I85" s="143"/>
      <c r="J85" s="143"/>
      <c r="K85" s="143"/>
      <c r="L85" s="143"/>
      <c r="M85" s="143"/>
      <c r="N85" s="143"/>
      <c r="O85" s="143"/>
      <c r="P85" s="56"/>
    </row>
    <row r="86" spans="1:16" s="141" customFormat="1" ht="14.25">
      <c r="A86" s="131" t="s">
        <v>665</v>
      </c>
      <c r="B86" s="128" t="s">
        <v>202</v>
      </c>
      <c r="C86" s="136" t="s">
        <v>513</v>
      </c>
      <c r="D86" s="135" t="s">
        <v>30</v>
      </c>
      <c r="E86" s="140">
        <v>24</v>
      </c>
      <c r="F86" s="143"/>
      <c r="G86" s="143"/>
      <c r="H86" s="143"/>
      <c r="I86" s="143"/>
      <c r="J86" s="143"/>
      <c r="K86" s="143"/>
      <c r="L86" s="143"/>
      <c r="M86" s="143"/>
      <c r="N86" s="143"/>
      <c r="O86" s="143"/>
      <c r="P86" s="56"/>
    </row>
    <row r="87" spans="1:16" s="141" customFormat="1" ht="14.25">
      <c r="A87" s="131" t="s">
        <v>666</v>
      </c>
      <c r="B87" s="128" t="s">
        <v>202</v>
      </c>
      <c r="C87" s="136" t="s">
        <v>514</v>
      </c>
      <c r="D87" s="135" t="s">
        <v>30</v>
      </c>
      <c r="E87" s="140">
        <v>6</v>
      </c>
      <c r="F87" s="143"/>
      <c r="G87" s="143"/>
      <c r="H87" s="143"/>
      <c r="I87" s="143"/>
      <c r="J87" s="143"/>
      <c r="K87" s="143"/>
      <c r="L87" s="143"/>
      <c r="M87" s="143"/>
      <c r="N87" s="143"/>
      <c r="O87" s="143"/>
      <c r="P87" s="56"/>
    </row>
    <row r="88" spans="1:16" s="141" customFormat="1" ht="14.25">
      <c r="A88" s="131" t="s">
        <v>667</v>
      </c>
      <c r="B88" s="128" t="s">
        <v>202</v>
      </c>
      <c r="C88" s="136" t="s">
        <v>515</v>
      </c>
      <c r="D88" s="135" t="s">
        <v>30</v>
      </c>
      <c r="E88" s="140">
        <v>8</v>
      </c>
      <c r="F88" s="143"/>
      <c r="G88" s="143"/>
      <c r="H88" s="143"/>
      <c r="I88" s="143"/>
      <c r="J88" s="143"/>
      <c r="K88" s="143"/>
      <c r="L88" s="143"/>
      <c r="M88" s="143"/>
      <c r="N88" s="143"/>
      <c r="O88" s="143"/>
      <c r="P88" s="56"/>
    </row>
    <row r="89" spans="1:16" s="141" customFormat="1" ht="14.25">
      <c r="A89" s="131" t="s">
        <v>668</v>
      </c>
      <c r="B89" s="128" t="s">
        <v>202</v>
      </c>
      <c r="C89" s="136" t="s">
        <v>516</v>
      </c>
      <c r="D89" s="135" t="s">
        <v>30</v>
      </c>
      <c r="E89" s="140">
        <v>10</v>
      </c>
      <c r="F89" s="143"/>
      <c r="G89" s="143"/>
      <c r="H89" s="143"/>
      <c r="I89" s="143"/>
      <c r="J89" s="143"/>
      <c r="K89" s="143"/>
      <c r="L89" s="143"/>
      <c r="M89" s="143"/>
      <c r="N89" s="143"/>
      <c r="O89" s="143"/>
      <c r="P89" s="56"/>
    </row>
    <row r="90" spans="1:16" s="141" customFormat="1" ht="14.25">
      <c r="A90" s="131" t="s">
        <v>669</v>
      </c>
      <c r="B90" s="128" t="s">
        <v>202</v>
      </c>
      <c r="C90" s="136" t="s">
        <v>517</v>
      </c>
      <c r="D90" s="135" t="s">
        <v>30</v>
      </c>
      <c r="E90" s="140">
        <v>6</v>
      </c>
      <c r="F90" s="143"/>
      <c r="G90" s="143"/>
      <c r="H90" s="143"/>
      <c r="I90" s="143"/>
      <c r="J90" s="143"/>
      <c r="K90" s="143"/>
      <c r="L90" s="143"/>
      <c r="M90" s="143"/>
      <c r="N90" s="143"/>
      <c r="O90" s="143"/>
      <c r="P90" s="56"/>
    </row>
    <row r="91" spans="1:16" s="141" customFormat="1" ht="14.25">
      <c r="A91" s="131" t="s">
        <v>670</v>
      </c>
      <c r="B91" s="128" t="s">
        <v>202</v>
      </c>
      <c r="C91" s="136" t="s">
        <v>518</v>
      </c>
      <c r="D91" s="135" t="s">
        <v>30</v>
      </c>
      <c r="E91" s="140">
        <v>6</v>
      </c>
      <c r="F91" s="143"/>
      <c r="G91" s="143"/>
      <c r="H91" s="143"/>
      <c r="I91" s="143"/>
      <c r="J91" s="143"/>
      <c r="K91" s="143"/>
      <c r="L91" s="143"/>
      <c r="M91" s="143"/>
      <c r="N91" s="143"/>
      <c r="O91" s="143"/>
      <c r="P91" s="56"/>
    </row>
    <row r="92" spans="1:16" s="141" customFormat="1" ht="14.25">
      <c r="A92" s="131" t="s">
        <v>671</v>
      </c>
      <c r="B92" s="128" t="s">
        <v>202</v>
      </c>
      <c r="C92" s="136" t="s">
        <v>519</v>
      </c>
      <c r="D92" s="135" t="s">
        <v>30</v>
      </c>
      <c r="E92" s="140">
        <v>42</v>
      </c>
      <c r="F92" s="143"/>
      <c r="G92" s="143"/>
      <c r="H92" s="143"/>
      <c r="I92" s="143"/>
      <c r="J92" s="143"/>
      <c r="K92" s="143"/>
      <c r="L92" s="143"/>
      <c r="M92" s="143"/>
      <c r="N92" s="143"/>
      <c r="O92" s="143"/>
      <c r="P92" s="56"/>
    </row>
    <row r="93" spans="1:16" s="141" customFormat="1" ht="14.25">
      <c r="A93" s="131" t="s">
        <v>672</v>
      </c>
      <c r="B93" s="128" t="s">
        <v>202</v>
      </c>
      <c r="C93" s="136" t="s">
        <v>520</v>
      </c>
      <c r="D93" s="135" t="s">
        <v>30</v>
      </c>
      <c r="E93" s="140">
        <v>6</v>
      </c>
      <c r="F93" s="143"/>
      <c r="G93" s="143"/>
      <c r="H93" s="143"/>
      <c r="I93" s="143"/>
      <c r="J93" s="143"/>
      <c r="K93" s="143"/>
      <c r="L93" s="143"/>
      <c r="M93" s="143"/>
      <c r="N93" s="143"/>
      <c r="O93" s="143"/>
      <c r="P93" s="56"/>
    </row>
    <row r="94" spans="1:16" s="141" customFormat="1" ht="14.25">
      <c r="A94" s="131" t="s">
        <v>673</v>
      </c>
      <c r="B94" s="128" t="s">
        <v>202</v>
      </c>
      <c r="C94" s="136" t="s">
        <v>521</v>
      </c>
      <c r="D94" s="135" t="s">
        <v>30</v>
      </c>
      <c r="E94" s="140">
        <v>6</v>
      </c>
      <c r="F94" s="143"/>
      <c r="G94" s="143"/>
      <c r="H94" s="143"/>
      <c r="I94" s="143"/>
      <c r="J94" s="143"/>
      <c r="K94" s="143"/>
      <c r="L94" s="143"/>
      <c r="M94" s="143"/>
      <c r="N94" s="143"/>
      <c r="O94" s="143"/>
      <c r="P94" s="56"/>
    </row>
    <row r="95" spans="1:16" s="141" customFormat="1" ht="14.25">
      <c r="A95" s="131" t="s">
        <v>674</v>
      </c>
      <c r="B95" s="128" t="s">
        <v>202</v>
      </c>
      <c r="C95" s="136" t="s">
        <v>522</v>
      </c>
      <c r="D95" s="135" t="s">
        <v>16</v>
      </c>
      <c r="E95" s="140">
        <v>36</v>
      </c>
      <c r="F95" s="143"/>
      <c r="G95" s="143"/>
      <c r="H95" s="143"/>
      <c r="I95" s="143"/>
      <c r="J95" s="143"/>
      <c r="K95" s="143"/>
      <c r="L95" s="143"/>
      <c r="M95" s="143"/>
      <c r="N95" s="143"/>
      <c r="O95" s="143"/>
      <c r="P95" s="56"/>
    </row>
    <row r="96" spans="1:16" s="141" customFormat="1" ht="14.25">
      <c r="A96" s="131" t="s">
        <v>675</v>
      </c>
      <c r="B96" s="128" t="s">
        <v>202</v>
      </c>
      <c r="C96" s="136" t="s">
        <v>523</v>
      </c>
      <c r="D96" s="135" t="s">
        <v>16</v>
      </c>
      <c r="E96" s="140">
        <v>6</v>
      </c>
      <c r="F96" s="143"/>
      <c r="G96" s="143"/>
      <c r="H96" s="143"/>
      <c r="I96" s="143"/>
      <c r="J96" s="143"/>
      <c r="K96" s="143"/>
      <c r="L96" s="143"/>
      <c r="M96" s="143"/>
      <c r="N96" s="143"/>
      <c r="O96" s="143"/>
      <c r="P96" s="56"/>
    </row>
    <row r="97" spans="1:16" s="141" customFormat="1" ht="14.25">
      <c r="A97" s="131" t="s">
        <v>676</v>
      </c>
      <c r="B97" s="128" t="s">
        <v>202</v>
      </c>
      <c r="C97" s="136" t="s">
        <v>524</v>
      </c>
      <c r="D97" s="135" t="s">
        <v>16</v>
      </c>
      <c r="E97" s="140">
        <v>10</v>
      </c>
      <c r="F97" s="143"/>
      <c r="G97" s="143"/>
      <c r="H97" s="143"/>
      <c r="I97" s="143"/>
      <c r="J97" s="143"/>
      <c r="K97" s="143"/>
      <c r="L97" s="143"/>
      <c r="M97" s="143"/>
      <c r="N97" s="143"/>
      <c r="O97" s="143"/>
      <c r="P97" s="56"/>
    </row>
    <row r="98" spans="1:16" s="141" customFormat="1" ht="14.25">
      <c r="A98" s="131" t="s">
        <v>677</v>
      </c>
      <c r="B98" s="128" t="s">
        <v>202</v>
      </c>
      <c r="C98" s="136" t="s">
        <v>525</v>
      </c>
      <c r="D98" s="135" t="s">
        <v>16</v>
      </c>
      <c r="E98" s="140">
        <v>6</v>
      </c>
      <c r="F98" s="143"/>
      <c r="G98" s="143"/>
      <c r="H98" s="143"/>
      <c r="I98" s="143"/>
      <c r="J98" s="143"/>
      <c r="K98" s="143"/>
      <c r="L98" s="143"/>
      <c r="M98" s="143"/>
      <c r="N98" s="143"/>
      <c r="O98" s="143"/>
      <c r="P98" s="56"/>
    </row>
    <row r="99" spans="1:16" s="141" customFormat="1" ht="14.25">
      <c r="A99" s="131" t="s">
        <v>678</v>
      </c>
      <c r="B99" s="128" t="s">
        <v>202</v>
      </c>
      <c r="C99" s="136" t="s">
        <v>526</v>
      </c>
      <c r="D99" s="135" t="s">
        <v>16</v>
      </c>
      <c r="E99" s="140">
        <v>4</v>
      </c>
      <c r="F99" s="143"/>
      <c r="G99" s="143"/>
      <c r="H99" s="143"/>
      <c r="I99" s="143"/>
      <c r="J99" s="143"/>
      <c r="K99" s="143"/>
      <c r="L99" s="143"/>
      <c r="M99" s="143"/>
      <c r="N99" s="143"/>
      <c r="O99" s="143"/>
      <c r="P99" s="56"/>
    </row>
    <row r="100" spans="1:16" s="141" customFormat="1" ht="14.25">
      <c r="A100" s="131" t="s">
        <v>679</v>
      </c>
      <c r="B100" s="128" t="s">
        <v>202</v>
      </c>
      <c r="C100" s="136" t="s">
        <v>527</v>
      </c>
      <c r="D100" s="135" t="s">
        <v>16</v>
      </c>
      <c r="E100" s="140">
        <v>2</v>
      </c>
      <c r="F100" s="143"/>
      <c r="G100" s="143"/>
      <c r="H100" s="143"/>
      <c r="I100" s="143"/>
      <c r="J100" s="143"/>
      <c r="K100" s="143"/>
      <c r="L100" s="143"/>
      <c r="M100" s="143"/>
      <c r="N100" s="143"/>
      <c r="O100" s="143"/>
      <c r="P100" s="56"/>
    </row>
    <row r="101" spans="1:16" s="141" customFormat="1" ht="14.25">
      <c r="A101" s="131" t="s">
        <v>680</v>
      </c>
      <c r="B101" s="128" t="s">
        <v>202</v>
      </c>
      <c r="C101" s="136" t="s">
        <v>528</v>
      </c>
      <c r="D101" s="135" t="s">
        <v>16</v>
      </c>
      <c r="E101" s="140">
        <v>3</v>
      </c>
      <c r="F101" s="143"/>
      <c r="G101" s="143"/>
      <c r="H101" s="143"/>
      <c r="I101" s="143"/>
      <c r="J101" s="143"/>
      <c r="K101" s="143"/>
      <c r="L101" s="143"/>
      <c r="M101" s="143"/>
      <c r="N101" s="143"/>
      <c r="O101" s="143"/>
      <c r="P101" s="56"/>
    </row>
    <row r="102" spans="1:16" s="141" customFormat="1" ht="14.25">
      <c r="A102" s="131" t="s">
        <v>681</v>
      </c>
      <c r="B102" s="128" t="s">
        <v>202</v>
      </c>
      <c r="C102" s="136" t="s">
        <v>529</v>
      </c>
      <c r="D102" s="135" t="s">
        <v>16</v>
      </c>
      <c r="E102" s="140">
        <v>2</v>
      </c>
      <c r="F102" s="143"/>
      <c r="G102" s="143"/>
      <c r="H102" s="143"/>
      <c r="I102" s="143"/>
      <c r="J102" s="143"/>
      <c r="K102" s="143"/>
      <c r="L102" s="143"/>
      <c r="M102" s="143"/>
      <c r="N102" s="143"/>
      <c r="O102" s="143"/>
      <c r="P102" s="56"/>
    </row>
    <row r="103" spans="1:16" s="141" customFormat="1" ht="25.5">
      <c r="A103" s="131" t="s">
        <v>682</v>
      </c>
      <c r="B103" s="128" t="s">
        <v>202</v>
      </c>
      <c r="C103" s="136" t="s">
        <v>531</v>
      </c>
      <c r="D103" s="135" t="s">
        <v>16</v>
      </c>
      <c r="E103" s="140">
        <v>8</v>
      </c>
      <c r="F103" s="143"/>
      <c r="G103" s="143"/>
      <c r="H103" s="143"/>
      <c r="I103" s="143"/>
      <c r="J103" s="143"/>
      <c r="K103" s="143"/>
      <c r="L103" s="143"/>
      <c r="M103" s="143"/>
      <c r="N103" s="143"/>
      <c r="O103" s="143"/>
      <c r="P103" s="56"/>
    </row>
    <row r="104" spans="1:16" s="141" customFormat="1" ht="25.5">
      <c r="A104" s="131" t="s">
        <v>683</v>
      </c>
      <c r="B104" s="128" t="s">
        <v>202</v>
      </c>
      <c r="C104" s="136" t="s">
        <v>532</v>
      </c>
      <c r="D104" s="135" t="s">
        <v>16</v>
      </c>
      <c r="E104" s="140">
        <v>5</v>
      </c>
      <c r="F104" s="143"/>
      <c r="G104" s="143"/>
      <c r="H104" s="143"/>
      <c r="I104" s="143"/>
      <c r="J104" s="143"/>
      <c r="K104" s="143"/>
      <c r="L104" s="143"/>
      <c r="M104" s="143"/>
      <c r="N104" s="143"/>
      <c r="O104" s="143"/>
      <c r="P104" s="56"/>
    </row>
    <row r="105" spans="1:16" s="141" customFormat="1" ht="25.5">
      <c r="A105" s="131" t="s">
        <v>684</v>
      </c>
      <c r="B105" s="128" t="s">
        <v>202</v>
      </c>
      <c r="C105" s="136" t="s">
        <v>533</v>
      </c>
      <c r="D105" s="135" t="s">
        <v>16</v>
      </c>
      <c r="E105" s="140">
        <v>5</v>
      </c>
      <c r="F105" s="143"/>
      <c r="G105" s="143"/>
      <c r="H105" s="143"/>
      <c r="I105" s="143"/>
      <c r="J105" s="143"/>
      <c r="K105" s="143"/>
      <c r="L105" s="143"/>
      <c r="M105" s="143"/>
      <c r="N105" s="143"/>
      <c r="O105" s="143"/>
      <c r="P105" s="56"/>
    </row>
    <row r="106" spans="1:16" s="141" customFormat="1" ht="25.5">
      <c r="A106" s="131" t="s">
        <v>685</v>
      </c>
      <c r="B106" s="128" t="s">
        <v>202</v>
      </c>
      <c r="C106" s="136" t="s">
        <v>534</v>
      </c>
      <c r="D106" s="135" t="s">
        <v>16</v>
      </c>
      <c r="E106" s="140">
        <v>2</v>
      </c>
      <c r="F106" s="143"/>
      <c r="G106" s="143"/>
      <c r="H106" s="143"/>
      <c r="I106" s="143"/>
      <c r="J106" s="143"/>
      <c r="K106" s="143"/>
      <c r="L106" s="143"/>
      <c r="M106" s="143"/>
      <c r="N106" s="143"/>
      <c r="O106" s="143"/>
      <c r="P106" s="56"/>
    </row>
    <row r="107" spans="1:16" s="141" customFormat="1" ht="25.5">
      <c r="A107" s="131" t="s">
        <v>686</v>
      </c>
      <c r="B107" s="128" t="s">
        <v>202</v>
      </c>
      <c r="C107" s="136" t="s">
        <v>535</v>
      </c>
      <c r="D107" s="135" t="s">
        <v>16</v>
      </c>
      <c r="E107" s="140">
        <v>3</v>
      </c>
      <c r="F107" s="143"/>
      <c r="G107" s="143"/>
      <c r="H107" s="143"/>
      <c r="I107" s="143"/>
      <c r="J107" s="143"/>
      <c r="K107" s="143"/>
      <c r="L107" s="143"/>
      <c r="M107" s="143"/>
      <c r="N107" s="143"/>
      <c r="O107" s="143"/>
      <c r="P107" s="56"/>
    </row>
    <row r="108" spans="1:16" s="141" customFormat="1" ht="25.5">
      <c r="A108" s="131" t="s">
        <v>687</v>
      </c>
      <c r="B108" s="128" t="s">
        <v>202</v>
      </c>
      <c r="C108" s="136" t="s">
        <v>536</v>
      </c>
      <c r="D108" s="135" t="s">
        <v>16</v>
      </c>
      <c r="E108" s="140">
        <v>2</v>
      </c>
      <c r="F108" s="143"/>
      <c r="G108" s="143"/>
      <c r="H108" s="143"/>
      <c r="I108" s="143"/>
      <c r="J108" s="143"/>
      <c r="K108" s="143"/>
      <c r="L108" s="143"/>
      <c r="M108" s="143"/>
      <c r="N108" s="143"/>
      <c r="O108" s="143"/>
      <c r="P108" s="56"/>
    </row>
    <row r="109" spans="1:16" s="141" customFormat="1" ht="25.5">
      <c r="A109" s="131" t="s">
        <v>688</v>
      </c>
      <c r="B109" s="128" t="s">
        <v>202</v>
      </c>
      <c r="C109" s="136" t="s">
        <v>537</v>
      </c>
      <c r="D109" s="135" t="s">
        <v>16</v>
      </c>
      <c r="E109" s="140">
        <v>20</v>
      </c>
      <c r="F109" s="143"/>
      <c r="G109" s="143"/>
      <c r="H109" s="143"/>
      <c r="I109" s="143"/>
      <c r="J109" s="143"/>
      <c r="K109" s="143"/>
      <c r="L109" s="143"/>
      <c r="M109" s="143"/>
      <c r="N109" s="143"/>
      <c r="O109" s="143"/>
      <c r="P109" s="56"/>
    </row>
    <row r="110" spans="1:16" s="141" customFormat="1" ht="25.5">
      <c r="A110" s="131" t="s">
        <v>689</v>
      </c>
      <c r="B110" s="128" t="s">
        <v>202</v>
      </c>
      <c r="C110" s="136" t="s">
        <v>538</v>
      </c>
      <c r="D110" s="135" t="s">
        <v>16</v>
      </c>
      <c r="E110" s="140">
        <v>5</v>
      </c>
      <c r="F110" s="143"/>
      <c r="G110" s="143"/>
      <c r="H110" s="143"/>
      <c r="I110" s="143"/>
      <c r="J110" s="143"/>
      <c r="K110" s="143"/>
      <c r="L110" s="143"/>
      <c r="M110" s="143"/>
      <c r="N110" s="143"/>
      <c r="O110" s="143"/>
      <c r="P110" s="56"/>
    </row>
    <row r="111" spans="1:16" s="141" customFormat="1" ht="25.5">
      <c r="A111" s="131" t="s">
        <v>690</v>
      </c>
      <c r="B111" s="128" t="s">
        <v>202</v>
      </c>
      <c r="C111" s="136" t="s">
        <v>539</v>
      </c>
      <c r="D111" s="135" t="s">
        <v>16</v>
      </c>
      <c r="E111" s="140">
        <v>5</v>
      </c>
      <c r="F111" s="143"/>
      <c r="G111" s="143"/>
      <c r="H111" s="143"/>
      <c r="I111" s="143"/>
      <c r="J111" s="143"/>
      <c r="K111" s="143"/>
      <c r="L111" s="143"/>
      <c r="M111" s="143"/>
      <c r="N111" s="143"/>
      <c r="O111" s="143"/>
      <c r="P111" s="56"/>
    </row>
    <row r="112" spans="1:16" s="141" customFormat="1" ht="25.5">
      <c r="A112" s="131" t="s">
        <v>691</v>
      </c>
      <c r="B112" s="128" t="s">
        <v>202</v>
      </c>
      <c r="C112" s="136" t="s">
        <v>530</v>
      </c>
      <c r="D112" s="135" t="s">
        <v>16</v>
      </c>
      <c r="E112" s="140">
        <v>9</v>
      </c>
      <c r="F112" s="143"/>
      <c r="G112" s="143"/>
      <c r="H112" s="143"/>
      <c r="I112" s="143"/>
      <c r="J112" s="143"/>
      <c r="K112" s="143"/>
      <c r="L112" s="143"/>
      <c r="M112" s="143"/>
      <c r="N112" s="143"/>
      <c r="O112" s="143"/>
      <c r="P112" s="56"/>
    </row>
    <row r="113" spans="1:16" s="141" customFormat="1" ht="25.5">
      <c r="A113" s="131" t="s">
        <v>692</v>
      </c>
      <c r="B113" s="128" t="s">
        <v>202</v>
      </c>
      <c r="C113" s="136" t="s">
        <v>540</v>
      </c>
      <c r="D113" s="135" t="s">
        <v>16</v>
      </c>
      <c r="E113" s="140">
        <v>3</v>
      </c>
      <c r="F113" s="143"/>
      <c r="G113" s="143"/>
      <c r="H113" s="143"/>
      <c r="I113" s="143"/>
      <c r="J113" s="143"/>
      <c r="K113" s="143"/>
      <c r="L113" s="143"/>
      <c r="M113" s="143"/>
      <c r="N113" s="143"/>
      <c r="O113" s="143"/>
      <c r="P113" s="56"/>
    </row>
    <row r="114" spans="1:16" s="141" customFormat="1" ht="25.5">
      <c r="A114" s="131" t="s">
        <v>693</v>
      </c>
      <c r="B114" s="128" t="s">
        <v>202</v>
      </c>
      <c r="C114" s="136" t="s">
        <v>541</v>
      </c>
      <c r="D114" s="135" t="s">
        <v>16</v>
      </c>
      <c r="E114" s="140">
        <v>4</v>
      </c>
      <c r="F114" s="143"/>
      <c r="G114" s="143"/>
      <c r="H114" s="143"/>
      <c r="I114" s="143"/>
      <c r="J114" s="143"/>
      <c r="K114" s="143"/>
      <c r="L114" s="143"/>
      <c r="M114" s="143"/>
      <c r="N114" s="143"/>
      <c r="O114" s="143"/>
      <c r="P114" s="56"/>
    </row>
    <row r="115" spans="1:16" s="141" customFormat="1" ht="25.5">
      <c r="A115" s="131" t="s">
        <v>694</v>
      </c>
      <c r="B115" s="128" t="s">
        <v>202</v>
      </c>
      <c r="C115" s="136" t="s">
        <v>542</v>
      </c>
      <c r="D115" s="135" t="s">
        <v>16</v>
      </c>
      <c r="E115" s="140">
        <v>5</v>
      </c>
      <c r="F115" s="143"/>
      <c r="G115" s="143"/>
      <c r="H115" s="143"/>
      <c r="I115" s="143"/>
      <c r="J115" s="143"/>
      <c r="K115" s="143"/>
      <c r="L115" s="143"/>
      <c r="M115" s="143"/>
      <c r="N115" s="143"/>
      <c r="O115" s="143"/>
      <c r="P115" s="56"/>
    </row>
    <row r="116" spans="1:16" s="141" customFormat="1" ht="25.5">
      <c r="A116" s="131" t="s">
        <v>695</v>
      </c>
      <c r="B116" s="128" t="s">
        <v>202</v>
      </c>
      <c r="C116" s="136" t="s">
        <v>543</v>
      </c>
      <c r="D116" s="135" t="s">
        <v>16</v>
      </c>
      <c r="E116" s="140">
        <v>2</v>
      </c>
      <c r="F116" s="143"/>
      <c r="G116" s="143"/>
      <c r="H116" s="143"/>
      <c r="I116" s="143"/>
      <c r="J116" s="143"/>
      <c r="K116" s="143"/>
      <c r="L116" s="143"/>
      <c r="M116" s="143"/>
      <c r="N116" s="143"/>
      <c r="O116" s="143"/>
      <c r="P116" s="56"/>
    </row>
    <row r="117" spans="1:16" s="141" customFormat="1" ht="25.5">
      <c r="A117" s="131" t="s">
        <v>696</v>
      </c>
      <c r="B117" s="128" t="s">
        <v>202</v>
      </c>
      <c r="C117" s="136" t="s">
        <v>544</v>
      </c>
      <c r="D117" s="135" t="s">
        <v>16</v>
      </c>
      <c r="E117" s="140">
        <v>2</v>
      </c>
      <c r="F117" s="143"/>
      <c r="G117" s="143"/>
      <c r="H117" s="143"/>
      <c r="I117" s="143"/>
      <c r="J117" s="143"/>
      <c r="K117" s="143"/>
      <c r="L117" s="143"/>
      <c r="M117" s="143"/>
      <c r="N117" s="143"/>
      <c r="O117" s="143"/>
      <c r="P117" s="56"/>
    </row>
    <row r="118" spans="1:16" s="141" customFormat="1" ht="25.5">
      <c r="A118" s="131" t="s">
        <v>697</v>
      </c>
      <c r="B118" s="128" t="s">
        <v>202</v>
      </c>
      <c r="C118" s="136" t="s">
        <v>545</v>
      </c>
      <c r="D118" s="135" t="s">
        <v>16</v>
      </c>
      <c r="E118" s="140">
        <v>10</v>
      </c>
      <c r="F118" s="143"/>
      <c r="G118" s="143"/>
      <c r="H118" s="143"/>
      <c r="I118" s="143"/>
      <c r="J118" s="143"/>
      <c r="K118" s="143"/>
      <c r="L118" s="143"/>
      <c r="M118" s="143"/>
      <c r="N118" s="143"/>
      <c r="O118" s="143"/>
      <c r="P118" s="56"/>
    </row>
    <row r="119" spans="1:16" s="141" customFormat="1" ht="25.5">
      <c r="A119" s="131" t="s">
        <v>698</v>
      </c>
      <c r="B119" s="128" t="s">
        <v>202</v>
      </c>
      <c r="C119" s="136" t="s">
        <v>546</v>
      </c>
      <c r="D119" s="135" t="s">
        <v>16</v>
      </c>
      <c r="E119" s="140">
        <v>4</v>
      </c>
      <c r="F119" s="143"/>
      <c r="G119" s="143"/>
      <c r="H119" s="143"/>
      <c r="I119" s="143"/>
      <c r="J119" s="143"/>
      <c r="K119" s="143"/>
      <c r="L119" s="143"/>
      <c r="M119" s="143"/>
      <c r="N119" s="143"/>
      <c r="O119" s="143"/>
      <c r="P119" s="56"/>
    </row>
    <row r="120" spans="1:16" s="141" customFormat="1" ht="25.5">
      <c r="A120" s="131" t="s">
        <v>699</v>
      </c>
      <c r="B120" s="128" t="s">
        <v>202</v>
      </c>
      <c r="C120" s="136" t="s">
        <v>547</v>
      </c>
      <c r="D120" s="135" t="s">
        <v>16</v>
      </c>
      <c r="E120" s="140">
        <v>2</v>
      </c>
      <c r="F120" s="143"/>
      <c r="G120" s="143"/>
      <c r="H120" s="143"/>
      <c r="I120" s="143"/>
      <c r="J120" s="143"/>
      <c r="K120" s="143"/>
      <c r="L120" s="143"/>
      <c r="M120" s="143"/>
      <c r="N120" s="143"/>
      <c r="O120" s="143"/>
      <c r="P120" s="56"/>
    </row>
    <row r="121" spans="1:16" s="141" customFormat="1" ht="14.25">
      <c r="A121" s="131" t="s">
        <v>700</v>
      </c>
      <c r="B121" s="128" t="s">
        <v>202</v>
      </c>
      <c r="C121" s="136" t="s">
        <v>548</v>
      </c>
      <c r="D121" s="135" t="s">
        <v>16</v>
      </c>
      <c r="E121" s="140">
        <v>50</v>
      </c>
      <c r="F121" s="143"/>
      <c r="G121" s="143"/>
      <c r="H121" s="143"/>
      <c r="I121" s="143"/>
      <c r="J121" s="143"/>
      <c r="K121" s="143"/>
      <c r="L121" s="143"/>
      <c r="M121" s="143"/>
      <c r="N121" s="143"/>
      <c r="O121" s="143"/>
      <c r="P121" s="56"/>
    </row>
    <row r="122" spans="1:16" s="141" customFormat="1" ht="14.25" customHeight="1">
      <c r="A122" s="131" t="s">
        <v>701</v>
      </c>
      <c r="B122" s="128" t="s">
        <v>202</v>
      </c>
      <c r="C122" s="136" t="s">
        <v>549</v>
      </c>
      <c r="D122" s="135" t="s">
        <v>16</v>
      </c>
      <c r="E122" s="140">
        <v>50</v>
      </c>
      <c r="F122" s="143"/>
      <c r="G122" s="143"/>
      <c r="H122" s="143"/>
      <c r="I122" s="143"/>
      <c r="J122" s="143"/>
      <c r="K122" s="143"/>
      <c r="L122" s="143"/>
      <c r="M122" s="143"/>
      <c r="N122" s="143"/>
      <c r="O122" s="143"/>
      <c r="P122" s="56"/>
    </row>
    <row r="123" spans="1:16" s="141" customFormat="1" ht="14.25">
      <c r="A123" s="131" t="s">
        <v>702</v>
      </c>
      <c r="B123" s="128" t="s">
        <v>202</v>
      </c>
      <c r="C123" s="136" t="s">
        <v>550</v>
      </c>
      <c r="D123" s="135" t="s">
        <v>16</v>
      </c>
      <c r="E123" s="140">
        <v>503</v>
      </c>
      <c r="F123" s="143"/>
      <c r="G123" s="143"/>
      <c r="H123" s="143"/>
      <c r="I123" s="143"/>
      <c r="J123" s="143"/>
      <c r="K123" s="143"/>
      <c r="L123" s="143"/>
      <c r="M123" s="143"/>
      <c r="N123" s="143"/>
      <c r="O123" s="143"/>
      <c r="P123" s="56"/>
    </row>
    <row r="124" spans="1:16" s="141" customFormat="1" ht="25.5">
      <c r="A124" s="131" t="s">
        <v>703</v>
      </c>
      <c r="B124" s="128" t="s">
        <v>202</v>
      </c>
      <c r="C124" s="136" t="s">
        <v>551</v>
      </c>
      <c r="D124" s="135" t="s">
        <v>16</v>
      </c>
      <c r="E124" s="140">
        <v>20</v>
      </c>
      <c r="F124" s="143"/>
      <c r="G124" s="143"/>
      <c r="H124" s="143"/>
      <c r="I124" s="143"/>
      <c r="J124" s="143"/>
      <c r="K124" s="143"/>
      <c r="L124" s="143"/>
      <c r="M124" s="143"/>
      <c r="N124" s="143"/>
      <c r="O124" s="143"/>
      <c r="P124" s="56"/>
    </row>
    <row r="125" spans="1:16" s="141" customFormat="1" ht="25.5">
      <c r="A125" s="131" t="s">
        <v>704</v>
      </c>
      <c r="B125" s="128" t="s">
        <v>202</v>
      </c>
      <c r="C125" s="136" t="s">
        <v>552</v>
      </c>
      <c r="D125" s="135" t="s">
        <v>16</v>
      </c>
      <c r="E125" s="140">
        <v>24</v>
      </c>
      <c r="F125" s="143"/>
      <c r="G125" s="143"/>
      <c r="H125" s="143"/>
      <c r="I125" s="143"/>
      <c r="J125" s="143"/>
      <c r="K125" s="143"/>
      <c r="L125" s="143"/>
      <c r="M125" s="143"/>
      <c r="N125" s="143"/>
      <c r="O125" s="143"/>
      <c r="P125" s="56"/>
    </row>
    <row r="126" spans="1:16" s="141" customFormat="1" ht="25.5">
      <c r="A126" s="131" t="s">
        <v>705</v>
      </c>
      <c r="B126" s="128" t="s">
        <v>202</v>
      </c>
      <c r="C126" s="136" t="s">
        <v>553</v>
      </c>
      <c r="D126" s="135" t="s">
        <v>16</v>
      </c>
      <c r="E126" s="140">
        <v>4</v>
      </c>
      <c r="F126" s="143"/>
      <c r="G126" s="143"/>
      <c r="H126" s="143"/>
      <c r="I126" s="143"/>
      <c r="J126" s="143"/>
      <c r="K126" s="143"/>
      <c r="L126" s="143"/>
      <c r="M126" s="143"/>
      <c r="N126" s="143"/>
      <c r="O126" s="143"/>
      <c r="P126" s="56"/>
    </row>
    <row r="127" spans="1:16" s="141" customFormat="1" ht="12.75" customHeight="1">
      <c r="A127" s="131" t="s">
        <v>706</v>
      </c>
      <c r="B127" s="128" t="s">
        <v>202</v>
      </c>
      <c r="C127" s="136" t="s">
        <v>554</v>
      </c>
      <c r="D127" s="135" t="s">
        <v>16</v>
      </c>
      <c r="E127" s="140">
        <v>10</v>
      </c>
      <c r="F127" s="143"/>
      <c r="G127" s="143"/>
      <c r="H127" s="143"/>
      <c r="I127" s="143"/>
      <c r="J127" s="143"/>
      <c r="K127" s="143"/>
      <c r="L127" s="143"/>
      <c r="M127" s="143"/>
      <c r="N127" s="143"/>
      <c r="O127" s="143"/>
      <c r="P127" s="56"/>
    </row>
    <row r="128" spans="1:16" s="141" customFormat="1" ht="13.5" customHeight="1">
      <c r="A128" s="131" t="s">
        <v>707</v>
      </c>
      <c r="B128" s="128" t="s">
        <v>202</v>
      </c>
      <c r="C128" s="136" t="s">
        <v>555</v>
      </c>
      <c r="D128" s="135" t="s">
        <v>16</v>
      </c>
      <c r="E128" s="140">
        <v>8</v>
      </c>
      <c r="F128" s="143"/>
      <c r="G128" s="143"/>
      <c r="H128" s="143"/>
      <c r="I128" s="143"/>
      <c r="J128" s="143"/>
      <c r="K128" s="143"/>
      <c r="L128" s="143"/>
      <c r="M128" s="143"/>
      <c r="N128" s="143"/>
      <c r="O128" s="143"/>
      <c r="P128" s="56"/>
    </row>
    <row r="129" spans="1:17" s="141" customFormat="1" ht="14.25" customHeight="1">
      <c r="A129" s="131" t="s">
        <v>708</v>
      </c>
      <c r="B129" s="128" t="s">
        <v>202</v>
      </c>
      <c r="C129" s="136" t="s">
        <v>556</v>
      </c>
      <c r="D129" s="135" t="s">
        <v>16</v>
      </c>
      <c r="E129" s="140">
        <v>5</v>
      </c>
      <c r="F129" s="143"/>
      <c r="G129" s="143"/>
      <c r="H129" s="143"/>
      <c r="I129" s="143"/>
      <c r="J129" s="143"/>
      <c r="K129" s="143"/>
      <c r="L129" s="143"/>
      <c r="M129" s="143"/>
      <c r="N129" s="143"/>
      <c r="O129" s="143"/>
      <c r="P129" s="56"/>
    </row>
    <row r="130" spans="1:17" s="141" customFormat="1" ht="15" customHeight="1">
      <c r="A130" s="385" t="s">
        <v>1118</v>
      </c>
      <c r="B130" s="385"/>
      <c r="C130" s="385"/>
      <c r="D130" s="385"/>
      <c r="E130" s="385"/>
      <c r="F130" s="212"/>
      <c r="G130" s="212"/>
      <c r="H130" s="212"/>
      <c r="I130" s="212"/>
      <c r="J130" s="212"/>
      <c r="K130" s="212"/>
      <c r="L130" s="212"/>
      <c r="M130" s="212"/>
      <c r="N130" s="212"/>
      <c r="O130" s="212"/>
      <c r="P130" s="300"/>
    </row>
    <row r="131" spans="1:17" s="141" customFormat="1" ht="25.5">
      <c r="A131" s="131" t="s">
        <v>1119</v>
      </c>
      <c r="B131" s="128" t="s">
        <v>202</v>
      </c>
      <c r="C131" s="224" t="s">
        <v>1117</v>
      </c>
      <c r="D131" s="225" t="s">
        <v>310</v>
      </c>
      <c r="E131" s="230">
        <v>0.80400000000000005</v>
      </c>
      <c r="F131" s="212"/>
      <c r="G131" s="212"/>
      <c r="H131" s="212"/>
      <c r="I131" s="212"/>
      <c r="J131" s="212"/>
      <c r="K131" s="212"/>
      <c r="L131" s="212"/>
      <c r="M131" s="212"/>
      <c r="N131" s="212"/>
      <c r="O131" s="212"/>
      <c r="P131" s="300"/>
    </row>
    <row r="132" spans="1:17" s="141" customFormat="1" ht="18.75" customHeight="1">
      <c r="A132" s="131" t="s">
        <v>1123</v>
      </c>
      <c r="B132" s="128" t="s">
        <v>202</v>
      </c>
      <c r="C132" s="134" t="s">
        <v>1127</v>
      </c>
      <c r="D132" s="139" t="s">
        <v>38</v>
      </c>
      <c r="E132" s="223">
        <v>20</v>
      </c>
      <c r="F132" s="212"/>
      <c r="G132" s="212"/>
      <c r="H132" s="212"/>
      <c r="I132" s="212"/>
      <c r="J132" s="212"/>
      <c r="K132" s="212"/>
      <c r="L132" s="212"/>
      <c r="M132" s="212"/>
      <c r="N132" s="212"/>
      <c r="O132" s="212"/>
      <c r="P132" s="300"/>
    </row>
    <row r="133" spans="1:17" s="141" customFormat="1" ht="14.25">
      <c r="A133" s="131" t="s">
        <v>1124</v>
      </c>
      <c r="B133" s="175"/>
      <c r="C133" s="134" t="s">
        <v>1120</v>
      </c>
      <c r="D133" s="139" t="s">
        <v>38</v>
      </c>
      <c r="E133" s="223">
        <v>17</v>
      </c>
      <c r="F133" s="212"/>
      <c r="G133" s="212"/>
      <c r="H133" s="212"/>
      <c r="I133" s="212"/>
      <c r="J133" s="212"/>
      <c r="K133" s="212"/>
      <c r="L133" s="212"/>
      <c r="M133" s="212"/>
      <c r="N133" s="212"/>
      <c r="O133" s="212"/>
      <c r="P133" s="300"/>
    </row>
    <row r="134" spans="1:17" s="141" customFormat="1" ht="14.25">
      <c r="A134" s="131" t="s">
        <v>1125</v>
      </c>
      <c r="B134" s="257"/>
      <c r="C134" s="134" t="s">
        <v>1122</v>
      </c>
      <c r="D134" s="139" t="s">
        <v>103</v>
      </c>
      <c r="E134" s="223">
        <v>1.7</v>
      </c>
      <c r="F134" s="212"/>
      <c r="G134" s="212"/>
      <c r="H134" s="212"/>
      <c r="I134" s="212"/>
      <c r="J134" s="212"/>
      <c r="K134" s="212"/>
      <c r="L134" s="212"/>
      <c r="M134" s="212"/>
      <c r="N134" s="212"/>
      <c r="O134" s="212"/>
      <c r="P134" s="300"/>
    </row>
    <row r="135" spans="1:17" s="141" customFormat="1" ht="12.75" customHeight="1">
      <c r="A135" s="131" t="s">
        <v>1126</v>
      </c>
      <c r="B135" s="175"/>
      <c r="C135" s="134" t="s">
        <v>1121</v>
      </c>
      <c r="D135" s="135" t="s">
        <v>35</v>
      </c>
      <c r="E135" s="140">
        <v>12</v>
      </c>
      <c r="F135" s="212"/>
      <c r="G135" s="212"/>
      <c r="H135" s="212"/>
      <c r="I135" s="212"/>
      <c r="J135" s="212"/>
      <c r="K135" s="212"/>
      <c r="L135" s="212"/>
      <c r="M135" s="212"/>
      <c r="N135" s="212"/>
      <c r="O135" s="212"/>
      <c r="P135" s="300"/>
      <c r="Q135" s="299"/>
    </row>
    <row r="136" spans="1:17" ht="9.75" customHeight="1" thickBot="1">
      <c r="A136" s="105"/>
      <c r="B136" s="105"/>
      <c r="C136" s="67"/>
      <c r="D136" s="68"/>
      <c r="E136" s="68"/>
      <c r="F136" s="91"/>
      <c r="G136" s="69"/>
      <c r="H136" s="69"/>
      <c r="I136" s="91"/>
      <c r="J136" s="91"/>
      <c r="K136" s="92"/>
      <c r="L136" s="104"/>
      <c r="M136" s="92"/>
      <c r="N136" s="92"/>
      <c r="O136" s="92"/>
      <c r="P136" s="92"/>
    </row>
    <row r="137" spans="1:17" ht="26.25" thickTop="1">
      <c r="A137" s="101"/>
      <c r="B137" s="93"/>
      <c r="C137" s="66" t="s">
        <v>214</v>
      </c>
      <c r="D137" s="94"/>
      <c r="E137" s="95"/>
      <c r="F137" s="96"/>
      <c r="G137" s="96"/>
      <c r="H137" s="96"/>
      <c r="I137" s="96"/>
      <c r="J137" s="96"/>
      <c r="K137" s="97"/>
      <c r="L137" s="98">
        <f>SUM(L11:L129)</f>
        <v>0</v>
      </c>
      <c r="M137" s="98">
        <f>SUM(M11:M129)</f>
        <v>0</v>
      </c>
      <c r="N137" s="98">
        <f>SUM(N11:N129)</f>
        <v>0</v>
      </c>
      <c r="O137" s="98">
        <f>SUM(O11:O129)</f>
        <v>0</v>
      </c>
      <c r="P137" s="98">
        <f>SUM(P11:P129)</f>
        <v>0</v>
      </c>
    </row>
    <row r="138" spans="1:17">
      <c r="A138" s="118" t="s">
        <v>81</v>
      </c>
      <c r="B138" s="118"/>
      <c r="C138" s="122" t="s">
        <v>204</v>
      </c>
      <c r="D138" s="81" t="str">
        <f>N6</f>
        <v>2017 gada 24.augustā</v>
      </c>
      <c r="E138" s="81"/>
      <c r="F138"/>
      <c r="G138"/>
      <c r="H138"/>
      <c r="I138"/>
      <c r="J138"/>
      <c r="K138"/>
      <c r="L138"/>
      <c r="M138"/>
      <c r="N138"/>
      <c r="O138"/>
      <c r="P138"/>
    </row>
    <row r="139" spans="1:17">
      <c r="A139" s="114" t="s">
        <v>201</v>
      </c>
      <c r="B139" s="161" t="str">
        <f>N6</f>
        <v>2017 gada 24.augustā</v>
      </c>
      <c r="C139" s="89"/>
      <c r="D139"/>
      <c r="E139" s="81"/>
      <c r="F139"/>
      <c r="G139"/>
      <c r="H139"/>
      <c r="I139"/>
      <c r="J139"/>
      <c r="K139"/>
      <c r="L139"/>
      <c r="M139"/>
      <c r="N139"/>
      <c r="O139"/>
      <c r="P139"/>
    </row>
    <row r="140" spans="1:17">
      <c r="A140" s="118" t="s">
        <v>9</v>
      </c>
      <c r="B140" s="118"/>
      <c r="C140" s="117" t="s">
        <v>868</v>
      </c>
      <c r="D140" t="str">
        <f>N6</f>
        <v>2017 gada 24.augustā</v>
      </c>
      <c r="E140" s="81"/>
      <c r="F140"/>
      <c r="G140"/>
      <c r="H140"/>
      <c r="I140"/>
      <c r="J140"/>
      <c r="K140"/>
      <c r="L140"/>
      <c r="M140"/>
      <c r="N140"/>
      <c r="O140"/>
      <c r="P140"/>
    </row>
    <row r="141" spans="1:17" ht="15">
      <c r="A141" s="118" t="s">
        <v>203</v>
      </c>
      <c r="B141" s="173"/>
      <c r="C141" s="117"/>
      <c r="E141" s="80"/>
    </row>
    <row r="143" spans="1:17">
      <c r="B143" s="82"/>
    </row>
    <row r="144" spans="1:17">
      <c r="B144" s="82"/>
    </row>
    <row r="145" spans="2:2" s="120" customFormat="1"/>
    <row r="146" spans="2:2">
      <c r="B146" s="82"/>
    </row>
    <row r="147" spans="2:2">
      <c r="B147" s="121"/>
    </row>
  </sheetData>
  <mergeCells count="23">
    <mergeCell ref="C7:E7"/>
    <mergeCell ref="A11:E11"/>
    <mergeCell ref="A24:E24"/>
    <mergeCell ref="A29:E29"/>
    <mergeCell ref="A31:E31"/>
    <mergeCell ref="C3:E3"/>
    <mergeCell ref="L6:M6"/>
    <mergeCell ref="C2:F2"/>
    <mergeCell ref="C4:E4"/>
    <mergeCell ref="C5:E5"/>
    <mergeCell ref="C6:E6"/>
    <mergeCell ref="A130:E130"/>
    <mergeCell ref="L8:P8"/>
    <mergeCell ref="B8:B9"/>
    <mergeCell ref="A8:A9"/>
    <mergeCell ref="C8:C9"/>
    <mergeCell ref="D8:D9"/>
    <mergeCell ref="E8:E9"/>
    <mergeCell ref="F8:K8"/>
    <mergeCell ref="A67:E67"/>
    <mergeCell ref="A76:E76"/>
    <mergeCell ref="A80:E80"/>
    <mergeCell ref="A84:E84"/>
  </mergeCells>
  <pageMargins left="0.70866141732283472" right="0.70866141732283472" top="0.74803149606299213" bottom="0.74803149606299213" header="0.31496062992125984" footer="0.31496062992125984"/>
  <pageSetup paperSize="9" fitToHeight="0" orientation="portrait" r:id="rId1"/>
  <headerFooter>
    <oddHeader>&amp;R&amp;A</oddHeader>
    <oddFooter>&amp;R&amp;A</oddFooter>
  </headerFooter>
  <rowBreaks count="1" manualBreakCount="1">
    <brk id="66" max="1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Q127"/>
  <sheetViews>
    <sheetView tabSelected="1" view="pageBreakPreview" topLeftCell="A52" zoomScaleNormal="100" zoomScaleSheetLayoutView="100" workbookViewId="0">
      <selection activeCell="X105" sqref="X105"/>
    </sheetView>
  </sheetViews>
  <sheetFormatPr defaultRowHeight="12.75" outlineLevelCol="1"/>
  <cols>
    <col min="1" max="1" width="13.85546875" style="120" customWidth="1"/>
    <col min="2" max="2" width="13.85546875" style="120" hidden="1" customWidth="1"/>
    <col min="3" max="3" width="45.5703125" style="120" customWidth="1"/>
    <col min="4" max="4" width="7.140625" style="120" customWidth="1"/>
    <col min="5" max="5" width="14.5703125" style="120" customWidth="1"/>
    <col min="6" max="6" width="8.140625" style="120" hidden="1" customWidth="1" outlineLevel="1"/>
    <col min="7" max="7" width="6.85546875" style="120" hidden="1" customWidth="1" outlineLevel="1"/>
    <col min="8" max="8" width="9.7109375" style="120" hidden="1" customWidth="1" outlineLevel="1"/>
    <col min="9" max="9" width="11.28515625" style="120" hidden="1" customWidth="1" outlineLevel="1"/>
    <col min="10" max="10" width="11" style="120" hidden="1" customWidth="1" outlineLevel="1"/>
    <col min="11" max="11" width="12.28515625" style="120" hidden="1" customWidth="1" outlineLevel="1"/>
    <col min="12" max="12" width="10.140625" style="120" hidden="1" customWidth="1" outlineLevel="1"/>
    <col min="13" max="13" width="11" style="120" hidden="1" customWidth="1" outlineLevel="1"/>
    <col min="14" max="14" width="11.85546875" style="120" hidden="1" customWidth="1" outlineLevel="1"/>
    <col min="15" max="15" width="12.42578125" style="120" hidden="1" customWidth="1" outlineLevel="1"/>
    <col min="16" max="16" width="11.85546875" style="120" hidden="1" customWidth="1" outlineLevel="1"/>
    <col min="17" max="17" width="10.28515625" style="120" bestFit="1" customWidth="1" collapsed="1"/>
    <col min="18" max="16384" width="9.140625" style="120"/>
  </cols>
  <sheetData>
    <row r="1" spans="1:16" s="124" customFormat="1">
      <c r="A1" s="84"/>
      <c r="B1" s="84"/>
      <c r="C1" s="84"/>
      <c r="D1" s="84"/>
      <c r="E1" s="84"/>
      <c r="F1" s="84"/>
      <c r="G1" s="84">
        <f>ROUND(6.2*1.2359,2)</f>
        <v>7.66</v>
      </c>
      <c r="H1" s="84"/>
      <c r="I1" s="84"/>
      <c r="J1" s="86">
        <v>0.08</v>
      </c>
      <c r="K1" s="84"/>
      <c r="L1" s="84"/>
      <c r="M1" s="84"/>
      <c r="N1" s="84"/>
      <c r="O1" s="84"/>
      <c r="P1" s="84"/>
    </row>
    <row r="2" spans="1:16" s="124" customFormat="1" ht="15.75" thickBot="1">
      <c r="A2" s="99"/>
      <c r="B2" s="99"/>
      <c r="C2" s="365" t="s">
        <v>1110</v>
      </c>
      <c r="D2" s="365"/>
      <c r="E2" s="365"/>
      <c r="F2" s="365"/>
      <c r="G2" s="99"/>
      <c r="H2" s="99"/>
      <c r="I2" s="99"/>
      <c r="J2" s="103"/>
      <c r="K2" s="99"/>
      <c r="L2" s="99"/>
      <c r="M2" s="99"/>
      <c r="N2" s="99"/>
      <c r="O2" s="99"/>
      <c r="P2" s="99"/>
    </row>
    <row r="3" spans="1:16" s="2" customFormat="1" ht="15.75" thickTop="1">
      <c r="C3" s="399" t="s">
        <v>1109</v>
      </c>
      <c r="D3" s="399"/>
      <c r="E3" s="399"/>
      <c r="F3" s="100"/>
      <c r="G3" s="60"/>
      <c r="H3" s="60"/>
      <c r="I3" s="60"/>
      <c r="J3" s="60"/>
      <c r="K3" s="60"/>
      <c r="L3" s="60"/>
      <c r="M3" s="60"/>
      <c r="N3" s="60"/>
      <c r="O3" s="60"/>
      <c r="P3" s="60"/>
    </row>
    <row r="4" spans="1:16" s="2" customFormat="1" ht="45.75" customHeight="1">
      <c r="A4" s="61" t="s">
        <v>18</v>
      </c>
      <c r="B4" s="61"/>
      <c r="C4" s="383" t="str">
        <f>'LT-1;SagatavZemesd'!C4:E4</f>
        <v>Katlumājas pārbūve</v>
      </c>
      <c r="D4" s="383"/>
      <c r="E4" s="383"/>
      <c r="F4" s="71"/>
      <c r="G4" s="71"/>
      <c r="H4" s="71"/>
      <c r="I4" s="71"/>
      <c r="J4" s="71"/>
      <c r="K4" s="71"/>
      <c r="L4" s="71"/>
      <c r="M4" s="71"/>
      <c r="N4" s="71"/>
      <c r="O4" s="71"/>
      <c r="P4" s="71"/>
    </row>
    <row r="5" spans="1:16" s="2" customFormat="1">
      <c r="A5" s="5" t="s">
        <v>19</v>
      </c>
      <c r="B5" s="5"/>
      <c r="C5" s="379" t="str">
        <f>'LT-1;SagatavZemesd'!C5:E5</f>
        <v>Ozolu iela 11, Ozoli, Liezeres pagasts, Madonas novads</v>
      </c>
      <c r="D5" s="379"/>
      <c r="E5" s="379"/>
      <c r="F5" s="10"/>
      <c r="G5" s="10"/>
      <c r="H5" s="10"/>
      <c r="I5" s="10"/>
      <c r="J5" s="10"/>
      <c r="K5" s="10"/>
      <c r="L5" s="10"/>
      <c r="M5" s="5"/>
      <c r="N5" s="5"/>
      <c r="O5" s="5"/>
      <c r="P5" s="5"/>
    </row>
    <row r="6" spans="1:16" s="2" customFormat="1">
      <c r="A6" s="5" t="s">
        <v>20</v>
      </c>
      <c r="B6" s="5"/>
      <c r="C6" s="379" t="str">
        <f>'LT-1;SagatavZemesd'!C6:E6</f>
        <v>Sia "Madonas siltums"</v>
      </c>
      <c r="D6" s="379"/>
      <c r="E6" s="379"/>
      <c r="F6" s="72"/>
      <c r="G6" s="72"/>
      <c r="H6" s="118"/>
      <c r="I6" s="51" t="s">
        <v>15</v>
      </c>
      <c r="J6" s="160">
        <f>P118</f>
        <v>0</v>
      </c>
      <c r="K6" s="90" t="str">
        <f>'LT-1;SagatavZemesd'!K6</f>
        <v>€</v>
      </c>
      <c r="L6" s="387" t="s">
        <v>201</v>
      </c>
      <c r="M6" s="387"/>
      <c r="N6" s="90" t="str">
        <f>'LT-1;SagatavZemesd'!N6</f>
        <v>2017 gada 24.augustā</v>
      </c>
      <c r="O6" s="74"/>
      <c r="P6" s="74"/>
    </row>
    <row r="7" spans="1:16" s="2" customFormat="1" ht="13.5" thickBot="1">
      <c r="A7" s="5" t="s">
        <v>21</v>
      </c>
      <c r="B7" s="5"/>
      <c r="C7" s="379" t="str">
        <f>'LT-1;SagatavZemesd'!C7:E7</f>
        <v>2017/03/MS</v>
      </c>
      <c r="D7" s="379"/>
      <c r="E7" s="379"/>
      <c r="F7" s="73" t="s">
        <v>201</v>
      </c>
      <c r="G7" s="74"/>
      <c r="H7" s="73" t="str">
        <f>'LT-1;SagatavZemesd'!H7</f>
        <v xml:space="preserve">2017 gada cenās uz </v>
      </c>
      <c r="I7" s="5"/>
      <c r="J7" s="73" t="s">
        <v>205</v>
      </c>
      <c r="K7" s="73" t="str">
        <f>'LT-1;SagatavZemesd'!K7</f>
        <v>rasējumiem</v>
      </c>
      <c r="L7" s="5"/>
      <c r="M7" s="5"/>
      <c r="N7" s="74"/>
      <c r="O7" s="74"/>
      <c r="P7" s="74"/>
    </row>
    <row r="8" spans="1:16" s="2" customForma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78.75"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141" customFormat="1" ht="14.25">
      <c r="A11" s="137"/>
      <c r="B11" s="128"/>
      <c r="C11" s="136"/>
      <c r="D11" s="135"/>
      <c r="E11" s="140"/>
      <c r="F11" s="143"/>
      <c r="G11" s="143"/>
      <c r="H11" s="143"/>
      <c r="I11" s="143"/>
      <c r="J11" s="143"/>
      <c r="K11" s="143"/>
      <c r="L11" s="143"/>
      <c r="M11" s="143"/>
      <c r="N11" s="143"/>
      <c r="O11" s="143"/>
      <c r="P11" s="56"/>
    </row>
    <row r="12" spans="1:16" s="64" customFormat="1" ht="15">
      <c r="A12" s="400" t="s">
        <v>869</v>
      </c>
      <c r="B12" s="400"/>
      <c r="C12" s="400"/>
      <c r="D12" s="400"/>
      <c r="E12" s="400"/>
      <c r="F12" s="70"/>
      <c r="G12" s="145"/>
      <c r="H12" s="29"/>
      <c r="I12" s="29"/>
      <c r="J12" s="29"/>
      <c r="K12" s="62"/>
      <c r="L12" s="62"/>
      <c r="M12" s="62"/>
      <c r="N12" s="62"/>
      <c r="O12" s="62"/>
      <c r="P12" s="63"/>
    </row>
    <row r="13" spans="1:16" s="141" customFormat="1" ht="14.25">
      <c r="A13" s="131" t="s">
        <v>1033</v>
      </c>
      <c r="B13" s="128" t="s">
        <v>202</v>
      </c>
      <c r="C13" s="384" t="s">
        <v>586</v>
      </c>
      <c r="D13" s="384"/>
      <c r="E13" s="384"/>
      <c r="F13" s="52"/>
      <c r="G13" s="143"/>
      <c r="H13" s="144"/>
      <c r="I13" s="88"/>
      <c r="J13" s="143"/>
      <c r="K13" s="143"/>
      <c r="L13" s="143"/>
      <c r="M13" s="143"/>
      <c r="N13" s="143"/>
      <c r="O13" s="143"/>
      <c r="P13" s="143"/>
    </row>
    <row r="14" spans="1:16" s="141" customFormat="1" ht="25.5">
      <c r="A14" s="131" t="s">
        <v>1034</v>
      </c>
      <c r="B14" s="128" t="s">
        <v>202</v>
      </c>
      <c r="C14" s="136" t="s">
        <v>582</v>
      </c>
      <c r="D14" s="135" t="s">
        <v>35</v>
      </c>
      <c r="E14" s="140">
        <v>1</v>
      </c>
      <c r="F14" s="143"/>
      <c r="G14" s="143"/>
      <c r="H14" s="143"/>
      <c r="I14" s="143"/>
      <c r="J14" s="143"/>
      <c r="K14" s="143"/>
      <c r="L14" s="143"/>
      <c r="M14" s="143"/>
      <c r="N14" s="143"/>
      <c r="O14" s="143"/>
      <c r="P14" s="56"/>
    </row>
    <row r="15" spans="1:16" s="141" customFormat="1" ht="25.5">
      <c r="A15" s="131" t="s">
        <v>1035</v>
      </c>
      <c r="B15" s="128" t="s">
        <v>202</v>
      </c>
      <c r="C15" s="136" t="s">
        <v>583</v>
      </c>
      <c r="D15" s="135" t="s">
        <v>35</v>
      </c>
      <c r="E15" s="140">
        <v>1</v>
      </c>
      <c r="F15" s="143"/>
      <c r="G15" s="143"/>
      <c r="H15" s="143"/>
      <c r="I15" s="143"/>
      <c r="J15" s="143"/>
      <c r="K15" s="143"/>
      <c r="L15" s="143"/>
      <c r="M15" s="143"/>
      <c r="N15" s="143"/>
      <c r="O15" s="143"/>
      <c r="P15" s="56"/>
    </row>
    <row r="16" spans="1:16" s="141" customFormat="1" ht="25.5">
      <c r="A16" s="131" t="s">
        <v>1036</v>
      </c>
      <c r="B16" s="128" t="s">
        <v>202</v>
      </c>
      <c r="C16" s="136" t="s">
        <v>584</v>
      </c>
      <c r="D16" s="135" t="s">
        <v>35</v>
      </c>
      <c r="E16" s="140">
        <v>2</v>
      </c>
      <c r="F16" s="143"/>
      <c r="G16" s="143"/>
      <c r="H16" s="143"/>
      <c r="I16" s="143"/>
      <c r="J16" s="143"/>
      <c r="K16" s="143"/>
      <c r="L16" s="143"/>
      <c r="M16" s="143"/>
      <c r="N16" s="143"/>
      <c r="O16" s="143"/>
      <c r="P16" s="56"/>
    </row>
    <row r="17" spans="1:16" s="141" customFormat="1" ht="25.5">
      <c r="A17" s="131" t="s">
        <v>1037</v>
      </c>
      <c r="B17" s="128" t="s">
        <v>202</v>
      </c>
      <c r="C17" s="136" t="s">
        <v>585</v>
      </c>
      <c r="D17" s="135" t="s">
        <v>35</v>
      </c>
      <c r="E17" s="140">
        <v>6</v>
      </c>
      <c r="F17" s="143"/>
      <c r="G17" s="143"/>
      <c r="H17" s="143"/>
      <c r="I17" s="143"/>
      <c r="J17" s="143"/>
      <c r="K17" s="143"/>
      <c r="L17" s="143"/>
      <c r="M17" s="143"/>
      <c r="N17" s="143"/>
      <c r="O17" s="143"/>
      <c r="P17" s="56"/>
    </row>
    <row r="18" spans="1:16" s="141" customFormat="1" ht="14.25">
      <c r="A18" s="131"/>
      <c r="B18" s="128"/>
      <c r="C18" s="384" t="s">
        <v>587</v>
      </c>
      <c r="D18" s="384"/>
      <c r="E18" s="384"/>
      <c r="F18" s="52"/>
      <c r="G18" s="143"/>
      <c r="H18" s="144"/>
      <c r="I18" s="88"/>
      <c r="J18" s="143"/>
      <c r="K18" s="143"/>
      <c r="L18" s="143"/>
      <c r="M18" s="143"/>
      <c r="N18" s="143"/>
      <c r="O18" s="143"/>
      <c r="P18" s="143"/>
    </row>
    <row r="19" spans="1:16" s="141" customFormat="1" ht="25.5">
      <c r="A19" s="131" t="s">
        <v>1038</v>
      </c>
      <c r="B19" s="128" t="s">
        <v>202</v>
      </c>
      <c r="C19" s="136" t="s">
        <v>582</v>
      </c>
      <c r="D19" s="135" t="s">
        <v>35</v>
      </c>
      <c r="E19" s="140">
        <v>1</v>
      </c>
      <c r="F19" s="143"/>
      <c r="G19" s="143"/>
      <c r="H19" s="143"/>
      <c r="I19" s="143"/>
      <c r="J19" s="143"/>
      <c r="K19" s="143"/>
      <c r="L19" s="143"/>
      <c r="M19" s="143"/>
      <c r="N19" s="143"/>
      <c r="O19" s="143"/>
      <c r="P19" s="56"/>
    </row>
    <row r="20" spans="1:16" s="141" customFormat="1" ht="25.5">
      <c r="A20" s="131" t="s">
        <v>1039</v>
      </c>
      <c r="B20" s="128" t="s">
        <v>202</v>
      </c>
      <c r="C20" s="136" t="s">
        <v>583</v>
      </c>
      <c r="D20" s="135" t="s">
        <v>35</v>
      </c>
      <c r="E20" s="140">
        <v>1</v>
      </c>
      <c r="F20" s="143"/>
      <c r="G20" s="143"/>
      <c r="H20" s="143"/>
      <c r="I20" s="143"/>
      <c r="J20" s="143"/>
      <c r="K20" s="143"/>
      <c r="L20" s="143"/>
      <c r="M20" s="143"/>
      <c r="N20" s="143"/>
      <c r="O20" s="143"/>
      <c r="P20" s="56"/>
    </row>
    <row r="21" spans="1:16" s="141" customFormat="1" ht="25.5">
      <c r="A21" s="131" t="s">
        <v>1040</v>
      </c>
      <c r="B21" s="128" t="s">
        <v>202</v>
      </c>
      <c r="C21" s="136" t="s">
        <v>584</v>
      </c>
      <c r="D21" s="135" t="s">
        <v>35</v>
      </c>
      <c r="E21" s="140">
        <v>2</v>
      </c>
      <c r="F21" s="143"/>
      <c r="G21" s="143"/>
      <c r="H21" s="143"/>
      <c r="I21" s="143"/>
      <c r="J21" s="143"/>
      <c r="K21" s="143"/>
      <c r="L21" s="143"/>
      <c r="M21" s="143"/>
      <c r="N21" s="143"/>
      <c r="O21" s="143"/>
      <c r="P21" s="56"/>
    </row>
    <row r="22" spans="1:16" s="141" customFormat="1" ht="25.5">
      <c r="A22" s="131" t="s">
        <v>1041</v>
      </c>
      <c r="B22" s="128" t="s">
        <v>202</v>
      </c>
      <c r="C22" s="136" t="s">
        <v>585</v>
      </c>
      <c r="D22" s="135" t="s">
        <v>35</v>
      </c>
      <c r="E22" s="140">
        <v>6</v>
      </c>
      <c r="F22" s="143"/>
      <c r="G22" s="143"/>
      <c r="H22" s="143"/>
      <c r="I22" s="143"/>
      <c r="J22" s="143"/>
      <c r="K22" s="143"/>
      <c r="L22" s="143"/>
      <c r="M22" s="143"/>
      <c r="N22" s="143"/>
      <c r="O22" s="143"/>
      <c r="P22" s="56"/>
    </row>
    <row r="23" spans="1:16" s="64" customFormat="1" ht="15">
      <c r="A23" s="385" t="s">
        <v>588</v>
      </c>
      <c r="B23" s="385"/>
      <c r="C23" s="385"/>
      <c r="D23" s="385"/>
      <c r="E23" s="385"/>
      <c r="F23" s="70"/>
      <c r="G23" s="145"/>
      <c r="H23" s="29"/>
      <c r="I23" s="29"/>
      <c r="J23" s="29"/>
      <c r="K23" s="62"/>
      <c r="L23" s="62"/>
      <c r="M23" s="62"/>
      <c r="N23" s="62"/>
      <c r="O23" s="62"/>
      <c r="P23" s="63"/>
    </row>
    <row r="24" spans="1:16" s="141" customFormat="1" ht="14.25">
      <c r="A24" s="131"/>
      <c r="B24" s="131"/>
      <c r="C24" s="384" t="s">
        <v>589</v>
      </c>
      <c r="D24" s="384"/>
      <c r="E24" s="384"/>
      <c r="F24" s="52"/>
      <c r="G24" s="143"/>
      <c r="H24" s="144"/>
      <c r="I24" s="88"/>
      <c r="J24" s="143"/>
      <c r="K24" s="143"/>
      <c r="L24" s="143"/>
      <c r="M24" s="143"/>
      <c r="N24" s="143"/>
      <c r="O24" s="143"/>
      <c r="P24" s="143"/>
    </row>
    <row r="25" spans="1:16" s="141" customFormat="1" ht="25.5">
      <c r="A25" s="131" t="s">
        <v>1042</v>
      </c>
      <c r="B25" s="128" t="s">
        <v>202</v>
      </c>
      <c r="C25" s="136" t="s">
        <v>585</v>
      </c>
      <c r="D25" s="135" t="s">
        <v>35</v>
      </c>
      <c r="E25" s="140">
        <v>7</v>
      </c>
      <c r="F25" s="143"/>
      <c r="G25" s="143"/>
      <c r="H25" s="143"/>
      <c r="I25" s="143"/>
      <c r="J25" s="143"/>
      <c r="K25" s="143"/>
      <c r="L25" s="143"/>
      <c r="M25" s="143"/>
      <c r="N25" s="143"/>
      <c r="O25" s="143"/>
      <c r="P25" s="56"/>
    </row>
    <row r="26" spans="1:16" s="141" customFormat="1" ht="14.25">
      <c r="A26" s="131" t="s">
        <v>1043</v>
      </c>
      <c r="B26" s="128" t="s">
        <v>202</v>
      </c>
      <c r="C26" s="231" t="s">
        <v>569</v>
      </c>
      <c r="D26" s="232" t="s">
        <v>16</v>
      </c>
      <c r="E26" s="233">
        <v>1</v>
      </c>
      <c r="F26" s="234"/>
      <c r="G26" s="62"/>
      <c r="H26" s="62"/>
      <c r="I26" s="62"/>
      <c r="J26" s="62"/>
      <c r="K26" s="62"/>
      <c r="L26" s="62"/>
      <c r="M26" s="62"/>
      <c r="N26" s="62"/>
      <c r="O26" s="62"/>
      <c r="P26" s="63"/>
    </row>
    <row r="27" spans="1:16" s="141" customFormat="1" ht="14.25">
      <c r="A27" s="131" t="s">
        <v>1044</v>
      </c>
      <c r="B27" s="128" t="s">
        <v>202</v>
      </c>
      <c r="C27" s="231" t="s">
        <v>570</v>
      </c>
      <c r="D27" s="232" t="s">
        <v>16</v>
      </c>
      <c r="E27" s="233">
        <v>1</v>
      </c>
      <c r="F27" s="234"/>
      <c r="G27" s="62"/>
      <c r="H27" s="62"/>
      <c r="I27" s="62"/>
      <c r="J27" s="62"/>
      <c r="K27" s="62"/>
      <c r="L27" s="62"/>
      <c r="M27" s="62"/>
      <c r="N27" s="62"/>
      <c r="O27" s="62"/>
      <c r="P27" s="63"/>
    </row>
    <row r="28" spans="1:16" s="141" customFormat="1" ht="14.25">
      <c r="A28" s="131" t="s">
        <v>1045</v>
      </c>
      <c r="B28" s="128" t="s">
        <v>202</v>
      </c>
      <c r="C28" s="231" t="s">
        <v>571</v>
      </c>
      <c r="D28" s="232" t="s">
        <v>16</v>
      </c>
      <c r="E28" s="233">
        <v>5</v>
      </c>
      <c r="F28" s="234"/>
      <c r="G28" s="62"/>
      <c r="H28" s="62"/>
      <c r="I28" s="62"/>
      <c r="J28" s="62"/>
      <c r="K28" s="62"/>
      <c r="L28" s="62"/>
      <c r="M28" s="62"/>
      <c r="N28" s="62"/>
      <c r="O28" s="62"/>
      <c r="P28" s="63"/>
    </row>
    <row r="29" spans="1:16" s="64" customFormat="1" ht="15">
      <c r="A29" s="385" t="s">
        <v>590</v>
      </c>
      <c r="B29" s="385"/>
      <c r="C29" s="385"/>
      <c r="D29" s="385"/>
      <c r="E29" s="385"/>
      <c r="F29" s="70"/>
      <c r="G29" s="145"/>
      <c r="H29" s="29"/>
      <c r="I29" s="29"/>
      <c r="J29" s="29"/>
      <c r="K29" s="62"/>
      <c r="L29" s="62"/>
      <c r="M29" s="62"/>
      <c r="N29" s="62"/>
      <c r="O29" s="62"/>
      <c r="P29" s="63"/>
    </row>
    <row r="30" spans="1:16" s="141" customFormat="1" ht="14.25">
      <c r="A30" s="131"/>
      <c r="B30" s="131"/>
      <c r="C30" s="384" t="s">
        <v>589</v>
      </c>
      <c r="D30" s="384"/>
      <c r="E30" s="384"/>
      <c r="F30" s="52"/>
      <c r="G30" s="143"/>
      <c r="H30" s="144"/>
      <c r="I30" s="88"/>
      <c r="J30" s="143"/>
      <c r="K30" s="143"/>
      <c r="L30" s="143"/>
      <c r="M30" s="143"/>
      <c r="N30" s="143"/>
      <c r="O30" s="143"/>
      <c r="P30" s="143"/>
    </row>
    <row r="31" spans="1:16" s="141" customFormat="1" ht="25.5">
      <c r="A31" s="131" t="s">
        <v>1046</v>
      </c>
      <c r="B31" s="128" t="s">
        <v>202</v>
      </c>
      <c r="C31" s="136" t="s">
        <v>585</v>
      </c>
      <c r="D31" s="135" t="s">
        <v>35</v>
      </c>
      <c r="E31" s="140">
        <v>7</v>
      </c>
      <c r="F31" s="143"/>
      <c r="G31" s="143"/>
      <c r="H31" s="143"/>
      <c r="I31" s="143"/>
      <c r="J31" s="143"/>
      <c r="K31" s="143"/>
      <c r="L31" s="143"/>
      <c r="M31" s="143"/>
      <c r="N31" s="143"/>
      <c r="O31" s="143"/>
      <c r="P31" s="56"/>
    </row>
    <row r="32" spans="1:16" s="141" customFormat="1" ht="14.25">
      <c r="A32" s="131" t="s">
        <v>1047</v>
      </c>
      <c r="B32" s="128" t="s">
        <v>202</v>
      </c>
      <c r="C32" s="231" t="s">
        <v>569</v>
      </c>
      <c r="D32" s="232" t="s">
        <v>16</v>
      </c>
      <c r="E32" s="233">
        <v>1</v>
      </c>
      <c r="F32" s="234"/>
      <c r="G32" s="62"/>
      <c r="H32" s="62"/>
      <c r="I32" s="62"/>
      <c r="J32" s="62"/>
      <c r="K32" s="62"/>
      <c r="L32" s="62"/>
      <c r="M32" s="62"/>
      <c r="N32" s="62"/>
      <c r="O32" s="62"/>
      <c r="P32" s="63"/>
    </row>
    <row r="33" spans="1:16" s="141" customFormat="1" ht="14.25">
      <c r="A33" s="131" t="s">
        <v>1048</v>
      </c>
      <c r="B33" s="128" t="s">
        <v>202</v>
      </c>
      <c r="C33" s="231" t="s">
        <v>570</v>
      </c>
      <c r="D33" s="232" t="s">
        <v>16</v>
      </c>
      <c r="E33" s="233">
        <v>1</v>
      </c>
      <c r="F33" s="234"/>
      <c r="G33" s="62"/>
      <c r="H33" s="62"/>
      <c r="I33" s="62"/>
      <c r="J33" s="62"/>
      <c r="K33" s="62"/>
      <c r="L33" s="62"/>
      <c r="M33" s="62"/>
      <c r="N33" s="62"/>
      <c r="O33" s="62"/>
      <c r="P33" s="63"/>
    </row>
    <row r="34" spans="1:16" s="141" customFormat="1" ht="14.25">
      <c r="A34" s="131" t="s">
        <v>1049</v>
      </c>
      <c r="B34" s="128" t="s">
        <v>202</v>
      </c>
      <c r="C34" s="231" t="s">
        <v>571</v>
      </c>
      <c r="D34" s="232" t="s">
        <v>16</v>
      </c>
      <c r="E34" s="233">
        <v>5</v>
      </c>
      <c r="F34" s="234"/>
      <c r="G34" s="62"/>
      <c r="H34" s="62"/>
      <c r="I34" s="62"/>
      <c r="J34" s="62"/>
      <c r="K34" s="62"/>
      <c r="L34" s="62"/>
      <c r="M34" s="62"/>
      <c r="N34" s="62"/>
      <c r="O34" s="62"/>
      <c r="P34" s="63"/>
    </row>
    <row r="35" spans="1:16" s="64" customFormat="1" ht="15">
      <c r="A35" s="385" t="s">
        <v>591</v>
      </c>
      <c r="B35" s="385"/>
      <c r="C35" s="385"/>
      <c r="D35" s="385"/>
      <c r="E35" s="385"/>
      <c r="F35" s="70"/>
      <c r="G35" s="145"/>
      <c r="H35" s="29"/>
      <c r="I35" s="29"/>
      <c r="J35" s="29"/>
      <c r="K35" s="62"/>
      <c r="L35" s="62"/>
      <c r="M35" s="62"/>
      <c r="N35" s="62"/>
      <c r="O35" s="62"/>
      <c r="P35" s="63"/>
    </row>
    <row r="36" spans="1:16" s="141" customFormat="1" ht="14.25">
      <c r="A36" s="131" t="s">
        <v>1050</v>
      </c>
      <c r="B36" s="128" t="s">
        <v>202</v>
      </c>
      <c r="C36" s="136" t="s">
        <v>572</v>
      </c>
      <c r="D36" s="135" t="s">
        <v>35</v>
      </c>
      <c r="E36" s="140">
        <v>1</v>
      </c>
      <c r="F36" s="143"/>
      <c r="G36" s="143"/>
      <c r="H36" s="143"/>
      <c r="I36" s="143"/>
      <c r="J36" s="143"/>
      <c r="K36" s="143"/>
      <c r="L36" s="143"/>
      <c r="M36" s="143"/>
      <c r="N36" s="143"/>
      <c r="O36" s="143"/>
      <c r="P36" s="56"/>
    </row>
    <row r="37" spans="1:16" s="141" customFormat="1" ht="14.25">
      <c r="A37" s="131" t="s">
        <v>1051</v>
      </c>
      <c r="B37" s="128" t="s">
        <v>202</v>
      </c>
      <c r="C37" s="136" t="s">
        <v>569</v>
      </c>
      <c r="D37" s="135" t="s">
        <v>35</v>
      </c>
      <c r="E37" s="140">
        <v>1</v>
      </c>
      <c r="F37" s="143"/>
      <c r="G37" s="143"/>
      <c r="H37" s="143"/>
      <c r="I37" s="143"/>
      <c r="J37" s="143"/>
      <c r="K37" s="143"/>
      <c r="L37" s="143"/>
      <c r="M37" s="143"/>
      <c r="N37" s="143"/>
      <c r="O37" s="143"/>
      <c r="P37" s="56"/>
    </row>
    <row r="38" spans="1:16" s="141" customFormat="1" ht="14.25">
      <c r="A38" s="131" t="s">
        <v>1052</v>
      </c>
      <c r="B38" s="128" t="s">
        <v>202</v>
      </c>
      <c r="C38" s="136" t="s">
        <v>570</v>
      </c>
      <c r="D38" s="135" t="s">
        <v>35</v>
      </c>
      <c r="E38" s="140">
        <v>1</v>
      </c>
      <c r="F38" s="143"/>
      <c r="G38" s="143"/>
      <c r="H38" s="143"/>
      <c r="I38" s="143"/>
      <c r="J38" s="143"/>
      <c r="K38" s="143"/>
      <c r="L38" s="143"/>
      <c r="M38" s="143"/>
      <c r="N38" s="143"/>
      <c r="O38" s="143"/>
      <c r="P38" s="56"/>
    </row>
    <row r="39" spans="1:16" s="141" customFormat="1" ht="14.25">
      <c r="A39" s="131" t="s">
        <v>1053</v>
      </c>
      <c r="B39" s="128" t="s">
        <v>202</v>
      </c>
      <c r="C39" s="136" t="s">
        <v>592</v>
      </c>
      <c r="D39" s="135" t="s">
        <v>35</v>
      </c>
      <c r="E39" s="140">
        <v>1</v>
      </c>
      <c r="F39" s="143"/>
      <c r="G39" s="143"/>
      <c r="H39" s="143"/>
      <c r="I39" s="143"/>
      <c r="J39" s="143"/>
      <c r="K39" s="143"/>
      <c r="L39" s="143"/>
      <c r="M39" s="143"/>
      <c r="N39" s="143"/>
      <c r="O39" s="143"/>
      <c r="P39" s="56"/>
    </row>
    <row r="40" spans="1:16" s="141" customFormat="1" ht="14.25">
      <c r="A40" s="131" t="s">
        <v>1054</v>
      </c>
      <c r="B40" s="128" t="s">
        <v>202</v>
      </c>
      <c r="C40" s="136" t="s">
        <v>593</v>
      </c>
      <c r="D40" s="135" t="s">
        <v>35</v>
      </c>
      <c r="E40" s="140">
        <v>4</v>
      </c>
      <c r="F40" s="143"/>
      <c r="G40" s="143"/>
      <c r="H40" s="143"/>
      <c r="I40" s="143"/>
      <c r="J40" s="143"/>
      <c r="K40" s="143"/>
      <c r="L40" s="143"/>
      <c r="M40" s="143"/>
      <c r="N40" s="143"/>
      <c r="O40" s="143"/>
      <c r="P40" s="56"/>
    </row>
    <row r="41" spans="1:16" s="64" customFormat="1" ht="15">
      <c r="A41" s="385" t="s">
        <v>594</v>
      </c>
      <c r="B41" s="385"/>
      <c r="C41" s="385"/>
      <c r="D41" s="385"/>
      <c r="E41" s="385"/>
      <c r="F41" s="70"/>
      <c r="G41" s="145"/>
      <c r="H41" s="29"/>
      <c r="I41" s="29"/>
      <c r="J41" s="29"/>
      <c r="K41" s="62"/>
      <c r="L41" s="62"/>
      <c r="M41" s="62"/>
      <c r="N41" s="62"/>
      <c r="O41" s="62"/>
      <c r="P41" s="63"/>
    </row>
    <row r="42" spans="1:16" s="141" customFormat="1" ht="14.25">
      <c r="A42" s="131" t="s">
        <v>1055</v>
      </c>
      <c r="B42" s="128" t="s">
        <v>202</v>
      </c>
      <c r="C42" s="136" t="s">
        <v>572</v>
      </c>
      <c r="D42" s="135" t="s">
        <v>35</v>
      </c>
      <c r="E42" s="140">
        <v>1</v>
      </c>
      <c r="F42" s="143"/>
      <c r="G42" s="143"/>
      <c r="H42" s="143"/>
      <c r="I42" s="143"/>
      <c r="J42" s="143"/>
      <c r="K42" s="143"/>
      <c r="L42" s="143"/>
      <c r="M42" s="143"/>
      <c r="N42" s="143"/>
      <c r="O42" s="143"/>
      <c r="P42" s="56"/>
    </row>
    <row r="43" spans="1:16" s="141" customFormat="1" ht="14.25">
      <c r="A43" s="131" t="s">
        <v>1056</v>
      </c>
      <c r="B43" s="128" t="s">
        <v>202</v>
      </c>
      <c r="C43" s="136" t="s">
        <v>569</v>
      </c>
      <c r="D43" s="135" t="s">
        <v>35</v>
      </c>
      <c r="E43" s="140">
        <v>1</v>
      </c>
      <c r="F43" s="143"/>
      <c r="G43" s="143"/>
      <c r="H43" s="143"/>
      <c r="I43" s="143"/>
      <c r="J43" s="143"/>
      <c r="K43" s="143"/>
      <c r="L43" s="143"/>
      <c r="M43" s="143"/>
      <c r="N43" s="143"/>
      <c r="O43" s="143"/>
      <c r="P43" s="56"/>
    </row>
    <row r="44" spans="1:16" s="141" customFormat="1" ht="14.25">
      <c r="A44" s="131" t="s">
        <v>1057</v>
      </c>
      <c r="B44" s="128" t="s">
        <v>202</v>
      </c>
      <c r="C44" s="136" t="s">
        <v>570</v>
      </c>
      <c r="D44" s="135" t="s">
        <v>35</v>
      </c>
      <c r="E44" s="140">
        <v>1</v>
      </c>
      <c r="F44" s="143"/>
      <c r="G44" s="143"/>
      <c r="H44" s="143"/>
      <c r="I44" s="143"/>
      <c r="J44" s="143"/>
      <c r="K44" s="143"/>
      <c r="L44" s="143"/>
      <c r="M44" s="143"/>
      <c r="N44" s="143"/>
      <c r="O44" s="143"/>
      <c r="P44" s="56"/>
    </row>
    <row r="45" spans="1:16" s="141" customFormat="1" ht="14.25">
      <c r="A45" s="131" t="s">
        <v>1058</v>
      </c>
      <c r="B45" s="128" t="s">
        <v>202</v>
      </c>
      <c r="C45" s="136" t="s">
        <v>592</v>
      </c>
      <c r="D45" s="135" t="s">
        <v>35</v>
      </c>
      <c r="E45" s="140">
        <v>1</v>
      </c>
      <c r="F45" s="143"/>
      <c r="G45" s="143"/>
      <c r="H45" s="143"/>
      <c r="I45" s="143"/>
      <c r="J45" s="143"/>
      <c r="K45" s="143"/>
      <c r="L45" s="143"/>
      <c r="M45" s="143"/>
      <c r="N45" s="143"/>
      <c r="O45" s="143"/>
      <c r="P45" s="56"/>
    </row>
    <row r="46" spans="1:16" s="141" customFormat="1" ht="14.25">
      <c r="A46" s="131" t="s">
        <v>1059</v>
      </c>
      <c r="B46" s="128" t="s">
        <v>202</v>
      </c>
      <c r="C46" s="136" t="s">
        <v>593</v>
      </c>
      <c r="D46" s="135" t="s">
        <v>35</v>
      </c>
      <c r="E46" s="140">
        <v>4</v>
      </c>
      <c r="F46" s="143"/>
      <c r="G46" s="143"/>
      <c r="H46" s="143"/>
      <c r="I46" s="143"/>
      <c r="J46" s="143"/>
      <c r="K46" s="143"/>
      <c r="L46" s="143"/>
      <c r="M46" s="143"/>
      <c r="N46" s="143"/>
      <c r="O46" s="143"/>
      <c r="P46" s="56"/>
    </row>
    <row r="47" spans="1:16" s="141" customFormat="1" ht="25.5">
      <c r="A47" s="131" t="s">
        <v>1060</v>
      </c>
      <c r="B47" s="128" t="s">
        <v>202</v>
      </c>
      <c r="C47" s="136" t="s">
        <v>595</v>
      </c>
      <c r="D47" s="135" t="s">
        <v>35</v>
      </c>
      <c r="E47" s="140">
        <v>18</v>
      </c>
      <c r="F47" s="143"/>
      <c r="G47" s="143"/>
      <c r="H47" s="143"/>
      <c r="I47" s="143"/>
      <c r="J47" s="143"/>
      <c r="K47" s="143"/>
      <c r="L47" s="143"/>
      <c r="M47" s="143"/>
      <c r="N47" s="143"/>
      <c r="O47" s="143"/>
      <c r="P47" s="56"/>
    </row>
    <row r="48" spans="1:16" s="64" customFormat="1" ht="15">
      <c r="A48" s="400" t="s">
        <v>596</v>
      </c>
      <c r="B48" s="400"/>
      <c r="C48" s="400"/>
      <c r="D48" s="400"/>
      <c r="E48" s="400"/>
      <c r="F48" s="70"/>
      <c r="G48" s="145"/>
      <c r="H48" s="29"/>
      <c r="I48" s="29"/>
      <c r="J48" s="29"/>
      <c r="K48" s="62"/>
      <c r="L48" s="62"/>
      <c r="M48" s="62"/>
      <c r="N48" s="62"/>
      <c r="O48" s="62"/>
      <c r="P48" s="63"/>
    </row>
    <row r="49" spans="1:16" s="64" customFormat="1" ht="15">
      <c r="A49" s="385" t="s">
        <v>1115</v>
      </c>
      <c r="B49" s="385"/>
      <c r="C49" s="385"/>
      <c r="D49" s="385"/>
      <c r="E49" s="385"/>
      <c r="F49" s="70"/>
      <c r="G49" s="145"/>
      <c r="H49" s="29"/>
      <c r="I49" s="29"/>
      <c r="J49" s="29"/>
      <c r="K49" s="62"/>
      <c r="L49" s="62"/>
      <c r="M49" s="62"/>
      <c r="N49" s="62"/>
      <c r="O49" s="62"/>
      <c r="P49" s="63"/>
    </row>
    <row r="50" spans="1:16" s="141" customFormat="1" ht="25.5">
      <c r="A50" s="131" t="s">
        <v>1061</v>
      </c>
      <c r="B50" s="128" t="s">
        <v>202</v>
      </c>
      <c r="C50" s="136" t="s">
        <v>597</v>
      </c>
      <c r="D50" s="135" t="s">
        <v>35</v>
      </c>
      <c r="E50" s="140">
        <v>2</v>
      </c>
      <c r="F50" s="143"/>
      <c r="G50" s="143"/>
      <c r="H50" s="143"/>
      <c r="I50" s="143"/>
      <c r="J50" s="143"/>
      <c r="K50" s="143"/>
      <c r="L50" s="143"/>
      <c r="M50" s="143"/>
      <c r="N50" s="143"/>
      <c r="O50" s="143"/>
      <c r="P50" s="56"/>
    </row>
    <row r="51" spans="1:16" s="141" customFormat="1" ht="25.5">
      <c r="A51" s="131" t="s">
        <v>1062</v>
      </c>
      <c r="B51" s="128" t="s">
        <v>202</v>
      </c>
      <c r="C51" s="136" t="s">
        <v>998</v>
      </c>
      <c r="D51" s="135" t="s">
        <v>999</v>
      </c>
      <c r="E51" s="140">
        <v>2</v>
      </c>
      <c r="F51" s="143"/>
      <c r="G51" s="143"/>
      <c r="H51" s="143"/>
      <c r="I51" s="143"/>
      <c r="J51" s="143"/>
      <c r="K51" s="143"/>
      <c r="L51" s="143"/>
      <c r="M51" s="143"/>
      <c r="N51" s="143"/>
      <c r="O51" s="143"/>
      <c r="P51" s="56"/>
    </row>
    <row r="52" spans="1:16" s="141" customFormat="1" ht="25.5">
      <c r="A52" s="131" t="s">
        <v>1063</v>
      </c>
      <c r="B52" s="128" t="s">
        <v>202</v>
      </c>
      <c r="C52" s="136" t="s">
        <v>1000</v>
      </c>
      <c r="D52" s="135" t="s">
        <v>16</v>
      </c>
      <c r="E52" s="140">
        <v>1</v>
      </c>
      <c r="F52" s="143"/>
      <c r="G52" s="143"/>
      <c r="H52" s="143"/>
      <c r="I52" s="143"/>
      <c r="J52" s="143"/>
      <c r="K52" s="143"/>
      <c r="L52" s="143"/>
      <c r="M52" s="143"/>
      <c r="N52" s="143"/>
      <c r="O52" s="143"/>
      <c r="P52" s="56"/>
    </row>
    <row r="53" spans="1:16" s="141" customFormat="1" ht="14.25">
      <c r="A53" s="131" t="s">
        <v>1064</v>
      </c>
      <c r="B53" s="128" t="s">
        <v>202</v>
      </c>
      <c r="C53" s="136" t="s">
        <v>1001</v>
      </c>
      <c r="D53" s="135" t="s">
        <v>16</v>
      </c>
      <c r="E53" s="140">
        <v>2</v>
      </c>
      <c r="F53" s="143"/>
      <c r="G53" s="143"/>
      <c r="H53" s="143"/>
      <c r="I53" s="143"/>
      <c r="J53" s="143"/>
      <c r="K53" s="143"/>
      <c r="L53" s="143"/>
      <c r="M53" s="143"/>
      <c r="N53" s="143"/>
      <c r="O53" s="143"/>
      <c r="P53" s="56"/>
    </row>
    <row r="54" spans="1:16" s="141" customFormat="1" ht="25.5">
      <c r="A54" s="131" t="s">
        <v>1065</v>
      </c>
      <c r="B54" s="128" t="s">
        <v>202</v>
      </c>
      <c r="C54" s="136" t="s">
        <v>1002</v>
      </c>
      <c r="D54" s="135" t="s">
        <v>16</v>
      </c>
      <c r="E54" s="140">
        <v>2</v>
      </c>
      <c r="F54" s="143"/>
      <c r="G54" s="143"/>
      <c r="H54" s="143"/>
      <c r="I54" s="143"/>
      <c r="J54" s="143"/>
      <c r="K54" s="143"/>
      <c r="L54" s="143"/>
      <c r="M54" s="143"/>
      <c r="N54" s="143"/>
      <c r="O54" s="143"/>
      <c r="P54" s="56"/>
    </row>
    <row r="55" spans="1:16" s="141" customFormat="1" ht="25.5">
      <c r="A55" s="131" t="s">
        <v>1066</v>
      </c>
      <c r="B55" s="128" t="s">
        <v>202</v>
      </c>
      <c r="C55" s="136" t="s">
        <v>1003</v>
      </c>
      <c r="D55" s="135" t="s">
        <v>16</v>
      </c>
      <c r="E55" s="140">
        <v>1</v>
      </c>
      <c r="F55" s="143"/>
      <c r="G55" s="143"/>
      <c r="H55" s="143"/>
      <c r="I55" s="143"/>
      <c r="J55" s="143"/>
      <c r="K55" s="143"/>
      <c r="L55" s="143"/>
      <c r="M55" s="143"/>
      <c r="N55" s="143"/>
      <c r="O55" s="143"/>
      <c r="P55" s="56"/>
    </row>
    <row r="56" spans="1:16" s="141" customFormat="1" ht="14.25">
      <c r="A56" s="131" t="s">
        <v>1067</v>
      </c>
      <c r="B56" s="128" t="s">
        <v>202</v>
      </c>
      <c r="C56" s="136" t="s">
        <v>567</v>
      </c>
      <c r="D56" s="135" t="s">
        <v>16</v>
      </c>
      <c r="E56" s="140">
        <v>1</v>
      </c>
      <c r="F56" s="143"/>
      <c r="G56" s="143"/>
      <c r="H56" s="143"/>
      <c r="I56" s="143"/>
      <c r="J56" s="143"/>
      <c r="K56" s="143"/>
      <c r="L56" s="143"/>
      <c r="M56" s="143"/>
      <c r="N56" s="143"/>
      <c r="O56" s="143"/>
      <c r="P56" s="56"/>
    </row>
    <row r="57" spans="1:16" s="141" customFormat="1" ht="14.25">
      <c r="A57" s="131" t="s">
        <v>1068</v>
      </c>
      <c r="B57" s="128" t="s">
        <v>202</v>
      </c>
      <c r="C57" s="136" t="s">
        <v>1004</v>
      </c>
      <c r="D57" s="135" t="s">
        <v>16</v>
      </c>
      <c r="E57" s="140">
        <v>5</v>
      </c>
      <c r="F57" s="143"/>
      <c r="G57" s="143"/>
      <c r="H57" s="143"/>
      <c r="I57" s="143"/>
      <c r="J57" s="143"/>
      <c r="K57" s="143"/>
      <c r="L57" s="143"/>
      <c r="M57" s="143"/>
      <c r="N57" s="143"/>
      <c r="O57" s="143"/>
      <c r="P57" s="56"/>
    </row>
    <row r="58" spans="1:16" s="141" customFormat="1" ht="14.25">
      <c r="A58" s="131" t="s">
        <v>1069</v>
      </c>
      <c r="B58" s="128" t="s">
        <v>202</v>
      </c>
      <c r="C58" s="136" t="s">
        <v>1005</v>
      </c>
      <c r="D58" s="135" t="s">
        <v>16</v>
      </c>
      <c r="E58" s="140">
        <v>1</v>
      </c>
      <c r="F58" s="143"/>
      <c r="G58" s="143"/>
      <c r="H58" s="143"/>
      <c r="I58" s="143"/>
      <c r="J58" s="143"/>
      <c r="K58" s="143"/>
      <c r="L58" s="143"/>
      <c r="M58" s="143"/>
      <c r="N58" s="143"/>
      <c r="O58" s="143"/>
      <c r="P58" s="56"/>
    </row>
    <row r="59" spans="1:16" s="141" customFormat="1" ht="14.25">
      <c r="A59" s="131" t="s">
        <v>1070</v>
      </c>
      <c r="B59" s="128" t="s">
        <v>202</v>
      </c>
      <c r="C59" s="136" t="s">
        <v>568</v>
      </c>
      <c r="D59" s="135" t="s">
        <v>16</v>
      </c>
      <c r="E59" s="140">
        <v>2</v>
      </c>
      <c r="F59" s="143"/>
      <c r="G59" s="143"/>
      <c r="H59" s="143"/>
      <c r="I59" s="143"/>
      <c r="J59" s="143"/>
      <c r="K59" s="143"/>
      <c r="L59" s="143"/>
      <c r="M59" s="143"/>
      <c r="N59" s="143"/>
      <c r="O59" s="143"/>
      <c r="P59" s="56"/>
    </row>
    <row r="60" spans="1:16" s="141" customFormat="1" ht="15">
      <c r="A60" s="385" t="s">
        <v>1006</v>
      </c>
      <c r="B60" s="385"/>
      <c r="C60" s="385"/>
      <c r="D60" s="385"/>
      <c r="E60" s="385"/>
      <c r="F60" s="143"/>
      <c r="G60" s="143"/>
      <c r="H60" s="143"/>
      <c r="I60" s="143"/>
      <c r="J60" s="143"/>
      <c r="K60" s="143"/>
      <c r="L60" s="143"/>
      <c r="M60" s="143"/>
      <c r="N60" s="143"/>
      <c r="O60" s="143"/>
      <c r="P60" s="56"/>
    </row>
    <row r="61" spans="1:16" s="141" customFormat="1" ht="14.25">
      <c r="A61" s="131"/>
      <c r="B61" s="128"/>
      <c r="C61" s="407" t="s">
        <v>1007</v>
      </c>
      <c r="D61" s="408"/>
      <c r="E61" s="409"/>
      <c r="F61" s="143"/>
      <c r="G61" s="143"/>
      <c r="H61" s="143"/>
      <c r="I61" s="143"/>
      <c r="J61" s="143"/>
      <c r="K61" s="143"/>
      <c r="L61" s="143"/>
      <c r="M61" s="143"/>
      <c r="N61" s="143"/>
      <c r="O61" s="143"/>
      <c r="P61" s="56"/>
    </row>
    <row r="62" spans="1:16" s="141" customFormat="1" ht="25.5">
      <c r="A62" s="131" t="s">
        <v>1071</v>
      </c>
      <c r="B62" s="128" t="s">
        <v>202</v>
      </c>
      <c r="C62" s="136" t="s">
        <v>585</v>
      </c>
      <c r="D62" s="293" t="s">
        <v>35</v>
      </c>
      <c r="E62" s="294">
        <v>1</v>
      </c>
      <c r="F62" s="143"/>
      <c r="G62" s="143"/>
      <c r="H62" s="143"/>
      <c r="I62" s="143"/>
      <c r="J62" s="143"/>
      <c r="K62" s="143"/>
      <c r="L62" s="143"/>
      <c r="M62" s="143"/>
      <c r="N62" s="143"/>
      <c r="O62" s="143"/>
      <c r="P62" s="56"/>
    </row>
    <row r="63" spans="1:16" s="141" customFormat="1" ht="15">
      <c r="A63" s="385" t="s">
        <v>1116</v>
      </c>
      <c r="B63" s="385"/>
      <c r="C63" s="385"/>
      <c r="D63" s="385"/>
      <c r="E63" s="385"/>
      <c r="F63" s="143"/>
      <c r="G63" s="143"/>
      <c r="H63" s="143"/>
      <c r="I63" s="143"/>
      <c r="J63" s="143"/>
      <c r="K63" s="143"/>
      <c r="L63" s="143"/>
      <c r="M63" s="143"/>
      <c r="N63" s="143"/>
      <c r="O63" s="143"/>
      <c r="P63" s="56"/>
    </row>
    <row r="64" spans="1:16" s="141" customFormat="1" ht="14.25">
      <c r="A64" s="131"/>
      <c r="B64" s="128"/>
      <c r="C64" s="407" t="s">
        <v>1008</v>
      </c>
      <c r="D64" s="408"/>
      <c r="E64" s="409"/>
      <c r="F64" s="143"/>
      <c r="G64" s="143"/>
      <c r="H64" s="143"/>
      <c r="I64" s="143"/>
      <c r="J64" s="143"/>
      <c r="K64" s="143"/>
      <c r="L64" s="143"/>
      <c r="M64" s="143"/>
      <c r="N64" s="143"/>
      <c r="O64" s="143"/>
      <c r="P64" s="56"/>
    </row>
    <row r="65" spans="1:16" s="141" customFormat="1" ht="14.25">
      <c r="A65" s="131" t="s">
        <v>1072</v>
      </c>
      <c r="B65" s="128" t="s">
        <v>202</v>
      </c>
      <c r="C65" s="136" t="s">
        <v>573</v>
      </c>
      <c r="D65" s="135" t="s">
        <v>16</v>
      </c>
      <c r="E65" s="140">
        <v>1</v>
      </c>
      <c r="F65" s="143"/>
      <c r="G65" s="143"/>
      <c r="H65" s="143"/>
      <c r="I65" s="143"/>
      <c r="J65" s="143"/>
      <c r="K65" s="143"/>
      <c r="L65" s="143"/>
      <c r="M65" s="143"/>
      <c r="N65" s="143"/>
      <c r="O65" s="143"/>
      <c r="P65" s="56"/>
    </row>
    <row r="66" spans="1:16" s="141" customFormat="1" ht="25.5">
      <c r="A66" s="131" t="s">
        <v>1073</v>
      </c>
      <c r="B66" s="128" t="s">
        <v>202</v>
      </c>
      <c r="C66" s="136" t="s">
        <v>574</v>
      </c>
      <c r="D66" s="135" t="s">
        <v>35</v>
      </c>
      <c r="E66" s="140">
        <v>1</v>
      </c>
      <c r="F66" s="143"/>
      <c r="G66" s="143"/>
      <c r="H66" s="143"/>
      <c r="I66" s="143"/>
      <c r="J66" s="143"/>
      <c r="K66" s="143"/>
      <c r="L66" s="143"/>
      <c r="M66" s="143"/>
      <c r="N66" s="143"/>
      <c r="O66" s="143"/>
      <c r="P66" s="56"/>
    </row>
    <row r="67" spans="1:16" s="141" customFormat="1" ht="25.5">
      <c r="A67" s="131" t="s">
        <v>1074</v>
      </c>
      <c r="B67" s="128" t="s">
        <v>202</v>
      </c>
      <c r="C67" s="136" t="s">
        <v>575</v>
      </c>
      <c r="D67" s="135" t="s">
        <v>16</v>
      </c>
      <c r="E67" s="140">
        <v>1</v>
      </c>
      <c r="F67" s="143"/>
      <c r="G67" s="143"/>
      <c r="H67" s="143"/>
      <c r="I67" s="143"/>
      <c r="J67" s="143"/>
      <c r="K67" s="143"/>
      <c r="L67" s="143"/>
      <c r="M67" s="143"/>
      <c r="N67" s="143"/>
      <c r="O67" s="143"/>
      <c r="P67" s="56"/>
    </row>
    <row r="68" spans="1:16" s="141" customFormat="1" ht="25.5">
      <c r="A68" s="131"/>
      <c r="B68" s="128"/>
      <c r="C68" s="295" t="s">
        <v>1009</v>
      </c>
      <c r="D68" s="296"/>
      <c r="E68" s="297"/>
      <c r="F68" s="143"/>
      <c r="G68" s="143"/>
      <c r="H68" s="143"/>
      <c r="I68" s="143"/>
      <c r="J68" s="143"/>
      <c r="K68" s="143"/>
      <c r="L68" s="143"/>
      <c r="M68" s="143"/>
      <c r="N68" s="143"/>
      <c r="O68" s="143"/>
      <c r="P68" s="56"/>
    </row>
    <row r="69" spans="1:16" s="141" customFormat="1" ht="14.25">
      <c r="A69" s="131" t="s">
        <v>1075</v>
      </c>
      <c r="B69" s="128" t="s">
        <v>202</v>
      </c>
      <c r="C69" s="136" t="s">
        <v>573</v>
      </c>
      <c r="D69" s="135" t="s">
        <v>16</v>
      </c>
      <c r="E69" s="140">
        <v>2</v>
      </c>
      <c r="F69" s="143"/>
      <c r="G69" s="143"/>
      <c r="H69" s="143"/>
      <c r="I69" s="143"/>
      <c r="J69" s="143"/>
      <c r="K69" s="143"/>
      <c r="L69" s="143"/>
      <c r="M69" s="143"/>
      <c r="N69" s="143"/>
      <c r="O69" s="143"/>
      <c r="P69" s="56"/>
    </row>
    <row r="70" spans="1:16" s="141" customFormat="1" ht="25.5">
      <c r="A70" s="131" t="s">
        <v>1076</v>
      </c>
      <c r="B70" s="128" t="s">
        <v>202</v>
      </c>
      <c r="C70" s="136" t="s">
        <v>576</v>
      </c>
      <c r="D70" s="135" t="s">
        <v>16</v>
      </c>
      <c r="E70" s="140">
        <v>1</v>
      </c>
      <c r="F70" s="143"/>
      <c r="G70" s="143"/>
      <c r="H70" s="143"/>
      <c r="I70" s="143"/>
      <c r="J70" s="143"/>
      <c r="K70" s="143"/>
      <c r="L70" s="143"/>
      <c r="M70" s="143"/>
      <c r="N70" s="143"/>
      <c r="O70" s="143"/>
      <c r="P70" s="56"/>
    </row>
    <row r="71" spans="1:16" s="141" customFormat="1" ht="25.5">
      <c r="A71" s="131"/>
      <c r="B71" s="128"/>
      <c r="C71" s="295" t="s">
        <v>577</v>
      </c>
      <c r="D71" s="296"/>
      <c r="E71" s="297"/>
      <c r="F71" s="143"/>
      <c r="G71" s="143"/>
      <c r="H71" s="143"/>
      <c r="I71" s="143"/>
      <c r="J71" s="143"/>
      <c r="K71" s="143"/>
      <c r="L71" s="143"/>
      <c r="M71" s="143"/>
      <c r="N71" s="143"/>
      <c r="O71" s="143"/>
      <c r="P71" s="56"/>
    </row>
    <row r="72" spans="1:16" s="141" customFormat="1" ht="14.25">
      <c r="A72" s="131" t="s">
        <v>1077</v>
      </c>
      <c r="B72" s="128" t="s">
        <v>202</v>
      </c>
      <c r="C72" s="136" t="s">
        <v>573</v>
      </c>
      <c r="D72" s="135" t="s">
        <v>16</v>
      </c>
      <c r="E72" s="140">
        <v>2</v>
      </c>
      <c r="F72" s="143"/>
      <c r="G72" s="143"/>
      <c r="H72" s="143"/>
      <c r="I72" s="143"/>
      <c r="J72" s="143"/>
      <c r="K72" s="143"/>
      <c r="L72" s="143"/>
      <c r="M72" s="143"/>
      <c r="N72" s="143"/>
      <c r="O72" s="143"/>
      <c r="P72" s="56"/>
    </row>
    <row r="73" spans="1:16" s="141" customFormat="1" ht="25.5">
      <c r="A73" s="131" t="s">
        <v>1078</v>
      </c>
      <c r="B73" s="128" t="s">
        <v>202</v>
      </c>
      <c r="C73" s="136" t="s">
        <v>576</v>
      </c>
      <c r="D73" s="135" t="s">
        <v>16</v>
      </c>
      <c r="E73" s="140">
        <v>1</v>
      </c>
      <c r="F73" s="143"/>
      <c r="G73" s="143"/>
      <c r="H73" s="143"/>
      <c r="I73" s="143"/>
      <c r="J73" s="143"/>
      <c r="K73" s="143"/>
      <c r="L73" s="143"/>
      <c r="M73" s="143"/>
      <c r="N73" s="143"/>
      <c r="O73" s="143"/>
      <c r="P73" s="56"/>
    </row>
    <row r="74" spans="1:16" s="141" customFormat="1" ht="25.5">
      <c r="A74" s="131" t="s">
        <v>1079</v>
      </c>
      <c r="B74" s="128" t="s">
        <v>202</v>
      </c>
      <c r="C74" s="136" t="s">
        <v>585</v>
      </c>
      <c r="D74" s="135" t="s">
        <v>35</v>
      </c>
      <c r="E74" s="140">
        <v>5</v>
      </c>
      <c r="F74" s="143"/>
      <c r="G74" s="143"/>
      <c r="H74" s="143"/>
      <c r="I74" s="143"/>
      <c r="J74" s="143"/>
      <c r="K74" s="143"/>
      <c r="L74" s="143"/>
      <c r="M74" s="143"/>
      <c r="N74" s="143"/>
      <c r="O74" s="143"/>
      <c r="P74" s="56"/>
    </row>
    <row r="75" spans="1:16" s="141" customFormat="1" ht="25.5">
      <c r="A75" s="131" t="s">
        <v>1080</v>
      </c>
      <c r="B75" s="128" t="s">
        <v>202</v>
      </c>
      <c r="C75" s="136" t="s">
        <v>578</v>
      </c>
      <c r="D75" s="135" t="s">
        <v>16</v>
      </c>
      <c r="E75" s="140">
        <v>3</v>
      </c>
      <c r="F75" s="143"/>
      <c r="G75" s="143"/>
      <c r="H75" s="143"/>
      <c r="I75" s="143"/>
      <c r="J75" s="143"/>
      <c r="K75" s="143"/>
      <c r="L75" s="143"/>
      <c r="M75" s="143"/>
      <c r="N75" s="143"/>
      <c r="O75" s="143"/>
      <c r="P75" s="56"/>
    </row>
    <row r="76" spans="1:16" s="141" customFormat="1" ht="25.5">
      <c r="A76" s="131" t="s">
        <v>1081</v>
      </c>
      <c r="B76" s="128" t="s">
        <v>202</v>
      </c>
      <c r="C76" s="136" t="s">
        <v>579</v>
      </c>
      <c r="D76" s="135" t="s">
        <v>16</v>
      </c>
      <c r="E76" s="140">
        <v>2</v>
      </c>
      <c r="F76" s="143"/>
      <c r="G76" s="143"/>
      <c r="H76" s="143"/>
      <c r="I76" s="143"/>
      <c r="J76" s="143"/>
      <c r="K76" s="143"/>
      <c r="L76" s="143"/>
      <c r="M76" s="143"/>
      <c r="N76" s="143"/>
      <c r="O76" s="143"/>
      <c r="P76" s="56"/>
    </row>
    <row r="77" spans="1:16" s="141" customFormat="1" ht="14.25">
      <c r="A77" s="131" t="s">
        <v>1082</v>
      </c>
      <c r="B77" s="128" t="s">
        <v>202</v>
      </c>
      <c r="C77" s="136" t="s">
        <v>580</v>
      </c>
      <c r="D77" s="135" t="s">
        <v>16</v>
      </c>
      <c r="E77" s="140">
        <v>1</v>
      </c>
      <c r="F77" s="143"/>
      <c r="G77" s="143"/>
      <c r="H77" s="143"/>
      <c r="I77" s="143"/>
      <c r="J77" s="143"/>
      <c r="K77" s="143"/>
      <c r="L77" s="143"/>
      <c r="M77" s="143"/>
      <c r="N77" s="143"/>
      <c r="O77" s="143"/>
      <c r="P77" s="56"/>
    </row>
    <row r="78" spans="1:16" s="141" customFormat="1" ht="25.5">
      <c r="A78" s="131" t="s">
        <v>1083</v>
      </c>
      <c r="B78" s="128" t="s">
        <v>202</v>
      </c>
      <c r="C78" s="136" t="s">
        <v>574</v>
      </c>
      <c r="D78" s="135" t="s">
        <v>16</v>
      </c>
      <c r="E78" s="140">
        <v>1</v>
      </c>
      <c r="F78" s="143"/>
      <c r="G78" s="143"/>
      <c r="H78" s="143"/>
      <c r="I78" s="143"/>
      <c r="J78" s="143"/>
      <c r="K78" s="143"/>
      <c r="L78" s="143"/>
      <c r="M78" s="143"/>
      <c r="N78" s="143"/>
      <c r="O78" s="143"/>
      <c r="P78" s="56"/>
    </row>
    <row r="79" spans="1:16" s="141" customFormat="1" ht="14.25">
      <c r="A79" s="131" t="s">
        <v>1084</v>
      </c>
      <c r="B79" s="128" t="s">
        <v>202</v>
      </c>
      <c r="C79" s="136" t="s">
        <v>581</v>
      </c>
      <c r="D79" s="135" t="s">
        <v>16</v>
      </c>
      <c r="E79" s="140">
        <v>2</v>
      </c>
      <c r="F79" s="143"/>
      <c r="G79" s="143"/>
      <c r="H79" s="143"/>
      <c r="I79" s="143"/>
      <c r="J79" s="143"/>
      <c r="K79" s="143"/>
      <c r="L79" s="143"/>
      <c r="M79" s="143"/>
      <c r="N79" s="143"/>
      <c r="O79" s="143"/>
      <c r="P79" s="56"/>
    </row>
    <row r="80" spans="1:16" s="141" customFormat="1" ht="14.25">
      <c r="A80" s="131" t="s">
        <v>1085</v>
      </c>
      <c r="B80" s="128" t="s">
        <v>202</v>
      </c>
      <c r="C80" s="136" t="s">
        <v>1010</v>
      </c>
      <c r="D80" s="135" t="s">
        <v>35</v>
      </c>
      <c r="E80" s="140">
        <v>1</v>
      </c>
      <c r="F80" s="143"/>
      <c r="G80" s="143"/>
      <c r="H80" s="143"/>
      <c r="I80" s="143"/>
      <c r="J80" s="143"/>
      <c r="K80" s="143"/>
      <c r="L80" s="143"/>
      <c r="M80" s="143"/>
      <c r="N80" s="143"/>
      <c r="O80" s="143"/>
      <c r="P80" s="56"/>
    </row>
    <row r="81" spans="1:16" s="141" customFormat="1" ht="25.5">
      <c r="A81" s="131"/>
      <c r="B81" s="128"/>
      <c r="C81" s="295" t="s">
        <v>1011</v>
      </c>
      <c r="D81" s="296"/>
      <c r="E81" s="297"/>
      <c r="F81" s="143"/>
      <c r="G81" s="143"/>
      <c r="H81" s="143"/>
      <c r="I81" s="143"/>
      <c r="J81" s="143"/>
      <c r="K81" s="143"/>
      <c r="L81" s="143"/>
      <c r="M81" s="143"/>
      <c r="N81" s="143"/>
      <c r="O81" s="143"/>
      <c r="P81" s="56"/>
    </row>
    <row r="82" spans="1:16" s="141" customFormat="1" ht="25.5">
      <c r="A82" s="131" t="s">
        <v>1086</v>
      </c>
      <c r="B82" s="128" t="s">
        <v>202</v>
      </c>
      <c r="C82" s="136" t="s">
        <v>585</v>
      </c>
      <c r="D82" s="135" t="s">
        <v>35</v>
      </c>
      <c r="E82" s="140">
        <v>1</v>
      </c>
      <c r="F82" s="143"/>
      <c r="G82" s="143"/>
      <c r="H82" s="143"/>
      <c r="I82" s="143"/>
      <c r="J82" s="143"/>
      <c r="K82" s="143"/>
      <c r="L82" s="143"/>
      <c r="M82" s="143"/>
      <c r="N82" s="143"/>
      <c r="O82" s="143"/>
      <c r="P82" s="56"/>
    </row>
    <row r="83" spans="1:16" s="141" customFormat="1" ht="14.25">
      <c r="A83" s="131" t="s">
        <v>1087</v>
      </c>
      <c r="B83" s="128" t="s">
        <v>202</v>
      </c>
      <c r="C83" s="136" t="s">
        <v>1012</v>
      </c>
      <c r="D83" s="135" t="s">
        <v>16</v>
      </c>
      <c r="E83" s="140">
        <v>21</v>
      </c>
      <c r="F83" s="143"/>
      <c r="G83" s="143"/>
      <c r="H83" s="143"/>
      <c r="I83" s="143"/>
      <c r="J83" s="143"/>
      <c r="K83" s="143"/>
      <c r="L83" s="143"/>
      <c r="M83" s="143"/>
      <c r="N83" s="143"/>
      <c r="O83" s="143"/>
      <c r="P83" s="56"/>
    </row>
    <row r="84" spans="1:16" s="141" customFormat="1" ht="25.5">
      <c r="A84" s="131" t="s">
        <v>1088</v>
      </c>
      <c r="B84" s="128" t="s">
        <v>202</v>
      </c>
      <c r="C84" s="136" t="s">
        <v>1013</v>
      </c>
      <c r="D84" s="135" t="s">
        <v>16</v>
      </c>
      <c r="E84" s="140">
        <v>2</v>
      </c>
      <c r="F84" s="143"/>
      <c r="G84" s="143"/>
      <c r="H84" s="143"/>
      <c r="I84" s="143"/>
      <c r="J84" s="143"/>
      <c r="K84" s="143"/>
      <c r="L84" s="143"/>
      <c r="M84" s="143"/>
      <c r="N84" s="143"/>
      <c r="O84" s="143"/>
      <c r="P84" s="56"/>
    </row>
    <row r="85" spans="1:16" s="141" customFormat="1" ht="14.25">
      <c r="A85" s="131" t="s">
        <v>1089</v>
      </c>
      <c r="B85" s="128" t="s">
        <v>202</v>
      </c>
      <c r="C85" s="136" t="s">
        <v>1014</v>
      </c>
      <c r="D85" s="135" t="s">
        <v>16</v>
      </c>
      <c r="E85" s="140">
        <v>1</v>
      </c>
      <c r="F85" s="143"/>
      <c r="G85" s="143"/>
      <c r="H85" s="143"/>
      <c r="I85" s="143"/>
      <c r="J85" s="143"/>
      <c r="K85" s="143"/>
      <c r="L85" s="143"/>
      <c r="M85" s="143"/>
      <c r="N85" s="143"/>
      <c r="O85" s="143"/>
      <c r="P85" s="56"/>
    </row>
    <row r="86" spans="1:16" s="141" customFormat="1" ht="25.5">
      <c r="A86" s="131" t="s">
        <v>1090</v>
      </c>
      <c r="B86" s="128" t="s">
        <v>202</v>
      </c>
      <c r="C86" s="136" t="s">
        <v>1015</v>
      </c>
      <c r="D86" s="135" t="s">
        <v>16</v>
      </c>
      <c r="E86" s="140">
        <v>1</v>
      </c>
      <c r="F86" s="143"/>
      <c r="G86" s="143"/>
      <c r="H86" s="143"/>
      <c r="I86" s="143"/>
      <c r="J86" s="143"/>
      <c r="K86" s="143"/>
      <c r="L86" s="143"/>
      <c r="M86" s="143"/>
      <c r="N86" s="143"/>
      <c r="O86" s="143"/>
      <c r="P86" s="56"/>
    </row>
    <row r="87" spans="1:16" s="141" customFormat="1" ht="14.25">
      <c r="A87" s="131"/>
      <c r="B87" s="128"/>
      <c r="C87" s="295" t="s">
        <v>1016</v>
      </c>
      <c r="D87" s="296"/>
      <c r="E87" s="297"/>
      <c r="F87" s="143"/>
      <c r="G87" s="143"/>
      <c r="H87" s="143"/>
      <c r="I87" s="143"/>
      <c r="J87" s="143"/>
      <c r="K87" s="143"/>
      <c r="L87" s="143"/>
      <c r="M87" s="143"/>
      <c r="N87" s="143"/>
      <c r="O87" s="143"/>
      <c r="P87" s="56"/>
    </row>
    <row r="88" spans="1:16" s="141" customFormat="1" ht="14.25">
      <c r="A88" s="131" t="s">
        <v>1091</v>
      </c>
      <c r="B88" s="128" t="s">
        <v>202</v>
      </c>
      <c r="C88" s="136" t="s">
        <v>1017</v>
      </c>
      <c r="D88" s="135" t="s">
        <v>16</v>
      </c>
      <c r="E88" s="140">
        <v>1</v>
      </c>
      <c r="F88" s="143"/>
      <c r="G88" s="143"/>
      <c r="H88" s="143"/>
      <c r="I88" s="143"/>
      <c r="J88" s="143"/>
      <c r="K88" s="143"/>
      <c r="L88" s="143"/>
      <c r="M88" s="143"/>
      <c r="N88" s="143"/>
      <c r="O88" s="143"/>
      <c r="P88" s="56"/>
    </row>
    <row r="89" spans="1:16" s="141" customFormat="1" ht="25.5">
      <c r="A89" s="131" t="s">
        <v>1092</v>
      </c>
      <c r="B89" s="128" t="s">
        <v>202</v>
      </c>
      <c r="C89" s="136" t="s">
        <v>1018</v>
      </c>
      <c r="D89" s="135" t="s">
        <v>16</v>
      </c>
      <c r="E89" s="140">
        <v>1</v>
      </c>
      <c r="F89" s="143"/>
      <c r="G89" s="143"/>
      <c r="H89" s="143"/>
      <c r="I89" s="143"/>
      <c r="J89" s="143"/>
      <c r="K89" s="143"/>
      <c r="L89" s="143"/>
      <c r="M89" s="143"/>
      <c r="N89" s="143"/>
      <c r="O89" s="143"/>
      <c r="P89" s="56"/>
    </row>
    <row r="90" spans="1:16" s="141" customFormat="1" ht="25.5">
      <c r="A90" s="131" t="s">
        <v>1093</v>
      </c>
      <c r="B90" s="128" t="s">
        <v>202</v>
      </c>
      <c r="C90" s="136" t="s">
        <v>1019</v>
      </c>
      <c r="D90" s="135" t="s">
        <v>16</v>
      </c>
      <c r="E90" s="140">
        <v>1</v>
      </c>
      <c r="F90" s="143"/>
      <c r="G90" s="143"/>
      <c r="H90" s="143"/>
      <c r="I90" s="143"/>
      <c r="J90" s="143"/>
      <c r="K90" s="143"/>
      <c r="L90" s="143"/>
      <c r="M90" s="143"/>
      <c r="N90" s="143"/>
      <c r="O90" s="143"/>
      <c r="P90" s="56"/>
    </row>
    <row r="91" spans="1:16" s="141" customFormat="1" ht="25.5">
      <c r="A91" s="131" t="s">
        <v>1094</v>
      </c>
      <c r="B91" s="128" t="s">
        <v>202</v>
      </c>
      <c r="C91" s="136" t="s">
        <v>1020</v>
      </c>
      <c r="D91" s="135" t="s">
        <v>16</v>
      </c>
      <c r="E91" s="140">
        <v>3</v>
      </c>
      <c r="F91" s="143"/>
      <c r="G91" s="143"/>
      <c r="H91" s="143"/>
      <c r="I91" s="143"/>
      <c r="J91" s="143"/>
      <c r="K91" s="143"/>
      <c r="L91" s="143"/>
      <c r="M91" s="143"/>
      <c r="N91" s="143"/>
      <c r="O91" s="143"/>
      <c r="P91" s="56"/>
    </row>
    <row r="92" spans="1:16" s="141" customFormat="1" ht="15" customHeight="1">
      <c r="A92" s="410" t="s">
        <v>1021</v>
      </c>
      <c r="B92" s="411"/>
      <c r="C92" s="411"/>
      <c r="D92" s="411"/>
      <c r="E92" s="412"/>
      <c r="F92" s="143"/>
      <c r="G92" s="143"/>
      <c r="H92" s="143"/>
      <c r="I92" s="143"/>
      <c r="J92" s="143"/>
      <c r="K92" s="143"/>
      <c r="L92" s="143"/>
      <c r="M92" s="143"/>
      <c r="N92" s="143"/>
      <c r="O92" s="143"/>
      <c r="P92" s="56"/>
    </row>
    <row r="93" spans="1:16" s="141" customFormat="1" ht="25.5">
      <c r="A93" s="131"/>
      <c r="B93" s="128"/>
      <c r="C93" s="295" t="s">
        <v>468</v>
      </c>
      <c r="D93" s="296"/>
      <c r="E93" s="297"/>
      <c r="F93" s="143"/>
      <c r="G93" s="143"/>
      <c r="H93" s="143"/>
      <c r="I93" s="143"/>
      <c r="J93" s="143"/>
      <c r="K93" s="143"/>
      <c r="L93" s="143"/>
      <c r="M93" s="143"/>
      <c r="N93" s="143"/>
      <c r="O93" s="143"/>
      <c r="P93" s="56"/>
    </row>
    <row r="94" spans="1:16" s="141" customFormat="1" ht="25.5">
      <c r="A94" s="131" t="s">
        <v>1095</v>
      </c>
      <c r="B94" s="128" t="s">
        <v>202</v>
      </c>
      <c r="C94" s="136" t="s">
        <v>1022</v>
      </c>
      <c r="D94" s="135" t="s">
        <v>16</v>
      </c>
      <c r="E94" s="140">
        <v>1</v>
      </c>
      <c r="F94" s="143"/>
      <c r="G94" s="143"/>
      <c r="H94" s="143"/>
      <c r="I94" s="143"/>
      <c r="J94" s="143"/>
      <c r="K94" s="143"/>
      <c r="L94" s="143"/>
      <c r="M94" s="143"/>
      <c r="N94" s="143"/>
      <c r="O94" s="143"/>
      <c r="P94" s="56"/>
    </row>
    <row r="95" spans="1:16" s="141" customFormat="1" ht="12.75" customHeight="1">
      <c r="A95" s="401" t="s">
        <v>1023</v>
      </c>
      <c r="B95" s="401"/>
      <c r="C95" s="401"/>
      <c r="D95" s="401"/>
      <c r="E95" s="401"/>
      <c r="F95" s="298"/>
      <c r="G95" s="143"/>
      <c r="H95" s="143"/>
      <c r="I95" s="143"/>
      <c r="J95" s="143"/>
      <c r="K95" s="143"/>
      <c r="L95" s="143"/>
      <c r="M95" s="143"/>
      <c r="N95" s="143"/>
      <c r="O95" s="143"/>
      <c r="P95" s="56"/>
    </row>
    <row r="96" spans="1:16" s="141" customFormat="1" ht="38.25">
      <c r="A96" s="131"/>
      <c r="B96" s="128"/>
      <c r="C96" s="295" t="s">
        <v>475</v>
      </c>
      <c r="D96" s="296"/>
      <c r="E96" s="297"/>
      <c r="F96" s="143"/>
      <c r="G96" s="143"/>
      <c r="H96" s="143"/>
      <c r="I96" s="143"/>
      <c r="J96" s="143"/>
      <c r="K96" s="143"/>
      <c r="L96" s="143"/>
      <c r="M96" s="143"/>
      <c r="N96" s="143"/>
      <c r="O96" s="143"/>
      <c r="P96" s="56"/>
    </row>
    <row r="97" spans="1:16" s="141" customFormat="1" ht="38.25">
      <c r="A97" s="131" t="s">
        <v>1096</v>
      </c>
      <c r="B97" s="128" t="s">
        <v>202</v>
      </c>
      <c r="C97" s="136" t="s">
        <v>1024</v>
      </c>
      <c r="D97" s="135" t="s">
        <v>16</v>
      </c>
      <c r="E97" s="140">
        <v>1</v>
      </c>
      <c r="F97" s="143"/>
      <c r="G97" s="143"/>
      <c r="H97" s="143"/>
      <c r="I97" s="143"/>
      <c r="J97" s="143"/>
      <c r="K97" s="143"/>
      <c r="L97" s="143"/>
      <c r="M97" s="143"/>
      <c r="N97" s="143"/>
      <c r="O97" s="143"/>
      <c r="P97" s="56"/>
    </row>
    <row r="98" spans="1:16" s="141" customFormat="1" ht="15">
      <c r="A98" s="401" t="s">
        <v>1025</v>
      </c>
      <c r="B98" s="401"/>
      <c r="C98" s="401"/>
      <c r="D98" s="401"/>
      <c r="E98" s="401"/>
      <c r="F98" s="298"/>
      <c r="G98" s="143"/>
      <c r="H98" s="143"/>
      <c r="I98" s="143"/>
      <c r="J98" s="143"/>
      <c r="K98" s="143"/>
      <c r="L98" s="143"/>
      <c r="M98" s="143"/>
      <c r="N98" s="143"/>
      <c r="O98" s="143"/>
      <c r="P98" s="56"/>
    </row>
    <row r="99" spans="1:16" s="141" customFormat="1" ht="25.5">
      <c r="A99" s="131"/>
      <c r="B99" s="128"/>
      <c r="C99" s="295" t="s">
        <v>1026</v>
      </c>
      <c r="D99" s="296"/>
      <c r="E99" s="297"/>
      <c r="F99" s="143"/>
      <c r="G99" s="143"/>
      <c r="H99" s="143"/>
      <c r="I99" s="143"/>
      <c r="J99" s="143"/>
      <c r="K99" s="143"/>
      <c r="L99" s="143"/>
      <c r="M99" s="143"/>
      <c r="N99" s="143"/>
      <c r="O99" s="143"/>
      <c r="P99" s="56"/>
    </row>
    <row r="100" spans="1:16" s="141" customFormat="1" ht="25.5">
      <c r="A100" s="131" t="s">
        <v>1097</v>
      </c>
      <c r="B100" s="128" t="s">
        <v>202</v>
      </c>
      <c r="C100" s="136" t="s">
        <v>476</v>
      </c>
      <c r="D100" s="135" t="s">
        <v>16</v>
      </c>
      <c r="E100" s="140">
        <v>1</v>
      </c>
      <c r="F100" s="143"/>
      <c r="G100" s="143"/>
      <c r="H100" s="143"/>
      <c r="I100" s="143"/>
      <c r="J100" s="143"/>
      <c r="K100" s="143"/>
      <c r="L100" s="143"/>
      <c r="M100" s="143"/>
      <c r="N100" s="143"/>
      <c r="O100" s="143"/>
      <c r="P100" s="56"/>
    </row>
    <row r="101" spans="1:16" s="141" customFormat="1" ht="38.25">
      <c r="A101" s="131"/>
      <c r="B101" s="128"/>
      <c r="C101" s="295" t="s">
        <v>477</v>
      </c>
      <c r="D101" s="296"/>
      <c r="E101" s="297"/>
      <c r="F101" s="143"/>
      <c r="G101" s="143"/>
      <c r="H101" s="143"/>
      <c r="I101" s="143"/>
      <c r="J101" s="143"/>
      <c r="K101" s="143"/>
      <c r="L101" s="143"/>
      <c r="M101" s="143"/>
      <c r="N101" s="143"/>
      <c r="O101" s="143"/>
      <c r="P101" s="56"/>
    </row>
    <row r="102" spans="1:16" s="141" customFormat="1" ht="14.25">
      <c r="A102" s="131" t="s">
        <v>1098</v>
      </c>
      <c r="B102" s="128" t="s">
        <v>202</v>
      </c>
      <c r="C102" s="136" t="s">
        <v>1027</v>
      </c>
      <c r="D102" s="135" t="s">
        <v>16</v>
      </c>
      <c r="E102" s="140">
        <v>2</v>
      </c>
      <c r="F102" s="143"/>
      <c r="G102" s="143"/>
      <c r="H102" s="143"/>
      <c r="I102" s="143"/>
      <c r="J102" s="143"/>
      <c r="K102" s="143"/>
      <c r="L102" s="143"/>
      <c r="M102" s="143"/>
      <c r="N102" s="143"/>
      <c r="O102" s="143"/>
      <c r="P102" s="56"/>
    </row>
    <row r="103" spans="1:16" s="141" customFormat="1" ht="25.5">
      <c r="A103" s="131" t="s">
        <v>1099</v>
      </c>
      <c r="B103" s="128"/>
      <c r="C103" s="136" t="s">
        <v>1020</v>
      </c>
      <c r="D103" s="135" t="s">
        <v>16</v>
      </c>
      <c r="E103" s="140">
        <v>1</v>
      </c>
      <c r="F103" s="143"/>
      <c r="G103" s="143"/>
      <c r="H103" s="143"/>
      <c r="I103" s="143"/>
      <c r="J103" s="143"/>
      <c r="K103" s="143"/>
      <c r="L103" s="143"/>
      <c r="M103" s="143"/>
      <c r="N103" s="143"/>
      <c r="O103" s="143"/>
      <c r="P103" s="56"/>
    </row>
    <row r="104" spans="1:16" s="141" customFormat="1" ht="25.5">
      <c r="A104" s="131"/>
      <c r="B104" s="128"/>
      <c r="C104" s="295" t="s">
        <v>494</v>
      </c>
      <c r="D104" s="296"/>
      <c r="E104" s="297"/>
      <c r="F104" s="143"/>
      <c r="G104" s="143"/>
      <c r="H104" s="143"/>
      <c r="I104" s="143"/>
      <c r="J104" s="143"/>
      <c r="K104" s="143"/>
      <c r="L104" s="143"/>
      <c r="M104" s="143"/>
      <c r="N104" s="143"/>
      <c r="O104" s="143"/>
      <c r="P104" s="56"/>
    </row>
    <row r="105" spans="1:16" s="141" customFormat="1" ht="25.5">
      <c r="A105" s="131" t="s">
        <v>1100</v>
      </c>
      <c r="B105" s="128" t="s">
        <v>202</v>
      </c>
      <c r="C105" s="136" t="s">
        <v>1022</v>
      </c>
      <c r="D105" s="135" t="s">
        <v>16</v>
      </c>
      <c r="E105" s="140">
        <v>2</v>
      </c>
      <c r="F105" s="143"/>
      <c r="G105" s="143"/>
      <c r="H105" s="143"/>
      <c r="I105" s="143"/>
      <c r="J105" s="143"/>
      <c r="K105" s="143"/>
      <c r="L105" s="143"/>
      <c r="M105" s="143"/>
      <c r="N105" s="143"/>
      <c r="O105" s="143"/>
      <c r="P105" s="56"/>
    </row>
    <row r="106" spans="1:16" s="141" customFormat="1" ht="14.25">
      <c r="A106" s="131" t="s">
        <v>1101</v>
      </c>
      <c r="B106" s="128" t="s">
        <v>202</v>
      </c>
      <c r="C106" s="136" t="s">
        <v>1014</v>
      </c>
      <c r="D106" s="135" t="s">
        <v>16</v>
      </c>
      <c r="E106" s="140">
        <v>1</v>
      </c>
      <c r="F106" s="143"/>
      <c r="G106" s="143"/>
      <c r="H106" s="143"/>
      <c r="I106" s="143"/>
      <c r="J106" s="143"/>
      <c r="K106" s="143"/>
      <c r="L106" s="143"/>
      <c r="M106" s="143"/>
      <c r="N106" s="143"/>
      <c r="O106" s="143"/>
      <c r="P106" s="56"/>
    </row>
    <row r="107" spans="1:16" s="141" customFormat="1" ht="25.5">
      <c r="A107" s="131" t="s">
        <v>1102</v>
      </c>
      <c r="B107" s="128" t="s">
        <v>202</v>
      </c>
      <c r="C107" s="136" t="s">
        <v>1020</v>
      </c>
      <c r="D107" s="135" t="s">
        <v>16</v>
      </c>
      <c r="E107" s="140">
        <v>1</v>
      </c>
      <c r="F107" s="143"/>
      <c r="G107" s="143"/>
      <c r="H107" s="143"/>
      <c r="I107" s="143"/>
      <c r="J107" s="143"/>
      <c r="K107" s="143"/>
      <c r="L107" s="143"/>
      <c r="M107" s="143"/>
      <c r="N107" s="143"/>
      <c r="O107" s="143"/>
      <c r="P107" s="56"/>
    </row>
    <row r="108" spans="1:16" s="141" customFormat="1" ht="15">
      <c r="A108" s="402" t="s">
        <v>1028</v>
      </c>
      <c r="B108" s="403"/>
      <c r="C108" s="403"/>
      <c r="D108" s="403"/>
      <c r="E108" s="403"/>
      <c r="F108" s="143"/>
      <c r="G108" s="143"/>
      <c r="H108" s="143"/>
      <c r="I108" s="143"/>
      <c r="J108" s="143"/>
      <c r="K108" s="143"/>
      <c r="L108" s="143"/>
      <c r="M108" s="143"/>
      <c r="N108" s="143"/>
      <c r="O108" s="143"/>
      <c r="P108" s="56"/>
    </row>
    <row r="109" spans="1:16" s="141" customFormat="1" ht="25.5" customHeight="1">
      <c r="A109" s="404" t="s">
        <v>1128</v>
      </c>
      <c r="B109" s="405"/>
      <c r="C109" s="405"/>
      <c r="D109" s="405"/>
      <c r="E109" s="406"/>
      <c r="F109" s="143"/>
      <c r="G109" s="143"/>
      <c r="H109" s="143"/>
      <c r="I109" s="143"/>
      <c r="J109" s="143"/>
      <c r="K109" s="143"/>
      <c r="L109" s="143"/>
      <c r="M109" s="143"/>
      <c r="N109" s="143"/>
      <c r="O109" s="143"/>
      <c r="P109" s="56"/>
    </row>
    <row r="110" spans="1:16" s="141" customFormat="1" ht="14.25">
      <c r="A110" s="131" t="s">
        <v>1103</v>
      </c>
      <c r="B110" s="128" t="s">
        <v>202</v>
      </c>
      <c r="C110" s="136" t="s">
        <v>1017</v>
      </c>
      <c r="D110" s="135" t="s">
        <v>16</v>
      </c>
      <c r="E110" s="140">
        <v>1</v>
      </c>
      <c r="F110" s="143"/>
      <c r="G110" s="143"/>
      <c r="H110" s="143"/>
      <c r="I110" s="143"/>
      <c r="J110" s="143"/>
      <c r="K110" s="143"/>
      <c r="L110" s="143"/>
      <c r="M110" s="143"/>
      <c r="N110" s="143"/>
      <c r="O110" s="143"/>
      <c r="P110" s="56"/>
    </row>
    <row r="111" spans="1:16" s="141" customFormat="1">
      <c r="A111" s="404" t="s">
        <v>1029</v>
      </c>
      <c r="B111" s="405"/>
      <c r="C111" s="405"/>
      <c r="D111" s="405"/>
      <c r="E111" s="406"/>
      <c r="F111" s="143"/>
      <c r="G111" s="143"/>
      <c r="H111" s="143"/>
      <c r="I111" s="143"/>
      <c r="J111" s="143"/>
      <c r="K111" s="143"/>
      <c r="L111" s="143"/>
      <c r="M111" s="143"/>
      <c r="N111" s="143"/>
      <c r="O111" s="143"/>
      <c r="P111" s="56"/>
    </row>
    <row r="112" spans="1:16" s="141" customFormat="1" ht="25.5">
      <c r="A112" s="131" t="s">
        <v>1104</v>
      </c>
      <c r="B112" s="128" t="s">
        <v>202</v>
      </c>
      <c r="C112" s="136" t="s">
        <v>1030</v>
      </c>
      <c r="D112" s="135" t="s">
        <v>30</v>
      </c>
      <c r="E112" s="140">
        <v>50</v>
      </c>
      <c r="F112" s="143"/>
      <c r="G112" s="143"/>
      <c r="H112" s="143"/>
      <c r="I112" s="143"/>
      <c r="J112" s="143"/>
      <c r="K112" s="143"/>
      <c r="L112" s="143"/>
      <c r="M112" s="143"/>
      <c r="N112" s="143"/>
      <c r="O112" s="143"/>
      <c r="P112" s="56"/>
    </row>
    <row r="113" spans="1:16" s="141" customFormat="1" ht="25.5">
      <c r="A113" s="131" t="s">
        <v>1105</v>
      </c>
      <c r="B113" s="128" t="s">
        <v>202</v>
      </c>
      <c r="C113" s="136" t="s">
        <v>1031</v>
      </c>
      <c r="D113" s="135" t="s">
        <v>30</v>
      </c>
      <c r="E113" s="140">
        <v>50</v>
      </c>
      <c r="F113" s="143"/>
      <c r="G113" s="143"/>
      <c r="H113" s="143"/>
      <c r="I113" s="143"/>
      <c r="J113" s="143"/>
      <c r="K113" s="143"/>
      <c r="L113" s="143"/>
      <c r="M113" s="143"/>
      <c r="N113" s="143"/>
      <c r="O113" s="143"/>
      <c r="P113" s="56"/>
    </row>
    <row r="114" spans="1:16" s="141" customFormat="1" ht="25.5">
      <c r="A114" s="131" t="s">
        <v>1106</v>
      </c>
      <c r="B114" s="128" t="s">
        <v>202</v>
      </c>
      <c r="C114" s="136" t="s">
        <v>748</v>
      </c>
      <c r="D114" s="135" t="s">
        <v>30</v>
      </c>
      <c r="E114" s="140">
        <v>150</v>
      </c>
      <c r="F114" s="143"/>
      <c r="G114" s="143"/>
      <c r="H114" s="143"/>
      <c r="I114" s="143"/>
      <c r="J114" s="143"/>
      <c r="K114" s="143"/>
      <c r="L114" s="143"/>
      <c r="M114" s="143"/>
      <c r="N114" s="143"/>
      <c r="O114" s="143"/>
      <c r="P114" s="56"/>
    </row>
    <row r="115" spans="1:16" s="141" customFormat="1" ht="25.5">
      <c r="A115" s="131" t="s">
        <v>1107</v>
      </c>
      <c r="B115" s="128" t="s">
        <v>202</v>
      </c>
      <c r="C115" s="136" t="s">
        <v>750</v>
      </c>
      <c r="D115" s="135" t="s">
        <v>30</v>
      </c>
      <c r="E115" s="140">
        <v>100</v>
      </c>
      <c r="F115" s="143"/>
      <c r="G115" s="143"/>
      <c r="H115" s="143"/>
      <c r="I115" s="143"/>
      <c r="J115" s="143"/>
      <c r="K115" s="143"/>
      <c r="L115" s="143"/>
      <c r="M115" s="143"/>
      <c r="N115" s="143"/>
      <c r="O115" s="143"/>
      <c r="P115" s="56"/>
    </row>
    <row r="116" spans="1:16" s="141" customFormat="1" ht="25.5">
      <c r="A116" s="131" t="s">
        <v>1108</v>
      </c>
      <c r="B116" s="128" t="s">
        <v>202</v>
      </c>
      <c r="C116" s="136" t="s">
        <v>1032</v>
      </c>
      <c r="D116" s="135" t="s">
        <v>30</v>
      </c>
      <c r="E116" s="140">
        <v>100</v>
      </c>
      <c r="F116" s="143"/>
      <c r="G116" s="143"/>
      <c r="H116" s="143"/>
      <c r="I116" s="143"/>
      <c r="J116" s="143"/>
      <c r="K116" s="143"/>
      <c r="L116" s="143"/>
      <c r="M116" s="143"/>
      <c r="N116" s="143"/>
      <c r="O116" s="143"/>
      <c r="P116" s="56"/>
    </row>
    <row r="117" spans="1:16" ht="15.75" thickBot="1">
      <c r="A117" s="105"/>
      <c r="B117" s="105"/>
      <c r="C117" s="67"/>
      <c r="D117" s="68"/>
      <c r="E117" s="68"/>
      <c r="F117" s="91"/>
      <c r="G117" s="69"/>
      <c r="H117" s="69"/>
      <c r="I117" s="91"/>
      <c r="J117" s="91"/>
      <c r="K117" s="92"/>
      <c r="L117" s="104"/>
      <c r="M117" s="92"/>
      <c r="N117" s="92"/>
      <c r="O117" s="92"/>
      <c r="P117" s="92"/>
    </row>
    <row r="118" spans="1:16" ht="26.25" thickTop="1">
      <c r="A118" s="101"/>
      <c r="B118" s="93"/>
      <c r="C118" s="66" t="s">
        <v>214</v>
      </c>
      <c r="D118" s="94"/>
      <c r="E118" s="95"/>
      <c r="F118" s="96"/>
      <c r="G118" s="96"/>
      <c r="H118" s="96"/>
      <c r="I118" s="96"/>
      <c r="J118" s="96"/>
      <c r="K118" s="97"/>
      <c r="L118" s="98">
        <f>SUM(L11:L116)</f>
        <v>0</v>
      </c>
      <c r="M118" s="98">
        <f>SUM(M11:M116)</f>
        <v>0</v>
      </c>
      <c r="N118" s="98">
        <f>SUM(N11:N116)</f>
        <v>0</v>
      </c>
      <c r="O118" s="98">
        <f>SUM(O11:O116)</f>
        <v>0</v>
      </c>
      <c r="P118" s="98">
        <f>SUM(P11:P116)</f>
        <v>0</v>
      </c>
    </row>
    <row r="119" spans="1:16">
      <c r="A119" s="118" t="s">
        <v>81</v>
      </c>
      <c r="B119" s="118"/>
      <c r="C119" s="122" t="s">
        <v>204</v>
      </c>
      <c r="D119" s="119" t="str">
        <f>N6</f>
        <v>2017 gada 24.augustā</v>
      </c>
      <c r="E119" s="119"/>
      <c r="F119" s="124"/>
      <c r="G119" s="124"/>
      <c r="H119" s="124"/>
      <c r="I119" s="124"/>
      <c r="J119" s="124"/>
      <c r="K119" s="124"/>
      <c r="L119" s="124"/>
      <c r="M119" s="124"/>
      <c r="N119" s="124"/>
      <c r="O119" s="124"/>
      <c r="P119" s="124"/>
    </row>
    <row r="120" spans="1:16">
      <c r="A120" s="114" t="s">
        <v>201</v>
      </c>
      <c r="B120" s="161" t="str">
        <f>N6</f>
        <v>2017 gada 24.augustā</v>
      </c>
      <c r="C120" s="89"/>
      <c r="D120" s="124"/>
      <c r="E120" s="119"/>
      <c r="F120" s="124"/>
      <c r="G120" s="124"/>
      <c r="H120" s="124"/>
      <c r="I120" s="124"/>
      <c r="J120" s="124"/>
      <c r="K120" s="124"/>
      <c r="L120" s="124"/>
      <c r="M120" s="124"/>
      <c r="N120" s="124"/>
      <c r="O120" s="124"/>
      <c r="P120" s="124"/>
    </row>
    <row r="121" spans="1:16">
      <c r="A121" s="118" t="s">
        <v>9</v>
      </c>
      <c r="B121" s="118"/>
      <c r="C121" s="117" t="s">
        <v>1111</v>
      </c>
      <c r="D121" s="124" t="str">
        <f>N6</f>
        <v>2017 gada 24.augustā</v>
      </c>
      <c r="E121" s="119"/>
      <c r="F121" s="124"/>
      <c r="G121" s="124"/>
      <c r="H121" s="124"/>
      <c r="I121" s="124"/>
      <c r="J121" s="124"/>
      <c r="K121" s="124"/>
      <c r="L121" s="124"/>
      <c r="M121" s="124"/>
      <c r="N121" s="124"/>
      <c r="O121" s="124"/>
      <c r="P121" s="124"/>
    </row>
    <row r="122" spans="1:16" ht="15">
      <c r="A122" s="118" t="s">
        <v>203</v>
      </c>
      <c r="B122" s="173"/>
      <c r="C122" s="117"/>
      <c r="E122" s="121"/>
    </row>
    <row r="123" spans="1:16">
      <c r="A123" s="118"/>
      <c r="B123" s="118"/>
      <c r="C123" s="117"/>
      <c r="E123" s="121"/>
    </row>
    <row r="127" spans="1:16">
      <c r="B127" s="121"/>
    </row>
  </sheetData>
  <mergeCells count="35">
    <mergeCell ref="A98:E98"/>
    <mergeCell ref="A108:E108"/>
    <mergeCell ref="A109:E109"/>
    <mergeCell ref="A111:E111"/>
    <mergeCell ref="C61:E61"/>
    <mergeCell ref="A63:E63"/>
    <mergeCell ref="C64:E64"/>
    <mergeCell ref="A92:E92"/>
    <mergeCell ref="A95:E95"/>
    <mergeCell ref="A12:E12"/>
    <mergeCell ref="C13:E13"/>
    <mergeCell ref="C18:E18"/>
    <mergeCell ref="C24:E24"/>
    <mergeCell ref="A60:E60"/>
    <mergeCell ref="A8:A9"/>
    <mergeCell ref="B8:B9"/>
    <mergeCell ref="C8:C9"/>
    <mergeCell ref="D8:D9"/>
    <mergeCell ref="E8:E9"/>
    <mergeCell ref="L6:M6"/>
    <mergeCell ref="A48:E48"/>
    <mergeCell ref="A49:E49"/>
    <mergeCell ref="C2:F2"/>
    <mergeCell ref="C3:E3"/>
    <mergeCell ref="C4:E4"/>
    <mergeCell ref="C5:E5"/>
    <mergeCell ref="C6:E6"/>
    <mergeCell ref="F8:K8"/>
    <mergeCell ref="L8:P8"/>
    <mergeCell ref="A23:E23"/>
    <mergeCell ref="A29:E29"/>
    <mergeCell ref="C30:E30"/>
    <mergeCell ref="A35:E35"/>
    <mergeCell ref="A41:E41"/>
    <mergeCell ref="C7:E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Q94"/>
  <sheetViews>
    <sheetView view="pageBreakPreview" topLeftCell="A75" zoomScaleNormal="100" zoomScaleSheetLayoutView="100" workbookViewId="0">
      <selection activeCell="X106" sqref="X106"/>
    </sheetView>
  </sheetViews>
  <sheetFormatPr defaultRowHeight="12.75" outlineLevelCol="1"/>
  <cols>
    <col min="1" max="1" width="13.85546875" style="120" customWidth="1"/>
    <col min="2" max="2" width="13.85546875" style="120" hidden="1" customWidth="1"/>
    <col min="3" max="3" width="45.5703125" style="120" customWidth="1"/>
    <col min="4" max="4" width="7.140625" style="120" customWidth="1"/>
    <col min="5" max="5" width="14.5703125" style="120" customWidth="1"/>
    <col min="6" max="6" width="8.140625" style="120" hidden="1" customWidth="1" outlineLevel="1"/>
    <col min="7" max="7" width="6.85546875" style="120" hidden="1" customWidth="1" outlineLevel="1"/>
    <col min="8" max="8" width="9.7109375" style="120" hidden="1" customWidth="1" outlineLevel="1"/>
    <col min="9" max="9" width="11.28515625" style="120" hidden="1" customWidth="1" outlineLevel="1"/>
    <col min="10" max="10" width="11" style="120" hidden="1" customWidth="1" outlineLevel="1"/>
    <col min="11" max="11" width="12.28515625" style="120" hidden="1" customWidth="1" outlineLevel="1"/>
    <col min="12" max="12" width="10.140625" style="120" hidden="1" customWidth="1" outlineLevel="1"/>
    <col min="13" max="13" width="11" style="120" hidden="1" customWidth="1" outlineLevel="1"/>
    <col min="14" max="14" width="11.85546875" style="120" hidden="1" customWidth="1" outlineLevel="1"/>
    <col min="15" max="15" width="12.42578125" style="120" hidden="1" customWidth="1" outlineLevel="1"/>
    <col min="16" max="16" width="11.85546875" style="120" hidden="1" customWidth="1" outlineLevel="1"/>
    <col min="17" max="17" width="10.28515625" style="120" bestFit="1" customWidth="1" collapsed="1"/>
    <col min="18" max="16384" width="9.140625" style="120"/>
  </cols>
  <sheetData>
    <row r="1" spans="1:16" s="124" customFormat="1">
      <c r="A1" s="84"/>
      <c r="B1" s="84"/>
      <c r="C1" s="84"/>
      <c r="D1" s="84"/>
      <c r="E1" s="84"/>
      <c r="F1" s="84"/>
      <c r="G1" s="84">
        <f>ROUND(6.2*1.2359,2)</f>
        <v>7.66</v>
      </c>
      <c r="H1" s="84"/>
      <c r="I1" s="84"/>
      <c r="J1" s="86">
        <v>0.08</v>
      </c>
      <c r="K1" s="84"/>
      <c r="L1" s="84"/>
      <c r="M1" s="84"/>
      <c r="N1" s="84"/>
      <c r="O1" s="84"/>
      <c r="P1" s="84"/>
    </row>
    <row r="2" spans="1:16" s="124" customFormat="1" ht="15.75" thickBot="1">
      <c r="A2" s="99"/>
      <c r="B2" s="99"/>
      <c r="C2" s="365" t="s">
        <v>709</v>
      </c>
      <c r="D2" s="365"/>
      <c r="E2" s="365"/>
      <c r="F2" s="365"/>
      <c r="G2" s="99"/>
      <c r="H2" s="99"/>
      <c r="I2" s="99"/>
      <c r="J2" s="103"/>
      <c r="K2" s="99"/>
      <c r="L2" s="99"/>
      <c r="M2" s="99"/>
      <c r="N2" s="99"/>
      <c r="O2" s="99"/>
      <c r="P2" s="99"/>
    </row>
    <row r="3" spans="1:16" s="2" customFormat="1" ht="15.75" thickTop="1">
      <c r="C3" s="399" t="s">
        <v>710</v>
      </c>
      <c r="D3" s="399"/>
      <c r="E3" s="399"/>
      <c r="F3" s="100"/>
      <c r="G3" s="60"/>
      <c r="H3" s="60"/>
      <c r="I3" s="60"/>
      <c r="J3" s="60"/>
      <c r="K3" s="60"/>
      <c r="L3" s="60"/>
      <c r="M3" s="60"/>
      <c r="N3" s="60"/>
      <c r="O3" s="60"/>
      <c r="P3" s="60"/>
    </row>
    <row r="4" spans="1:16" s="2" customFormat="1" ht="45.75" customHeight="1">
      <c r="A4" s="61" t="s">
        <v>18</v>
      </c>
      <c r="B4" s="61"/>
      <c r="C4" s="383" t="str">
        <f>'LT-1;SagatavZemesd'!C4:E4</f>
        <v>Katlumājas pārbūve</v>
      </c>
      <c r="D4" s="383"/>
      <c r="E4" s="383"/>
      <c r="F4" s="71"/>
      <c r="G4" s="71"/>
      <c r="H4" s="71"/>
      <c r="I4" s="71"/>
      <c r="J4" s="71"/>
      <c r="K4" s="71"/>
      <c r="L4" s="71"/>
      <c r="M4" s="71"/>
      <c r="N4" s="71"/>
      <c r="O4" s="71"/>
      <c r="P4" s="71"/>
    </row>
    <row r="5" spans="1:16" s="2" customFormat="1">
      <c r="A5" s="5" t="s">
        <v>19</v>
      </c>
      <c r="B5" s="5"/>
      <c r="C5" s="379" t="str">
        <f>'LT-1;SagatavZemesd'!C5:E5</f>
        <v>Ozolu iela 11, Ozoli, Liezeres pagasts, Madonas novads</v>
      </c>
      <c r="D5" s="379"/>
      <c r="E5" s="379"/>
      <c r="F5" s="10"/>
      <c r="G5" s="10"/>
      <c r="H5" s="10"/>
      <c r="I5" s="10"/>
      <c r="J5" s="10"/>
      <c r="K5" s="10"/>
      <c r="L5" s="10"/>
      <c r="M5" s="5"/>
      <c r="N5" s="5"/>
      <c r="O5" s="5"/>
      <c r="P5" s="5"/>
    </row>
    <row r="6" spans="1:16" s="2" customFormat="1">
      <c r="A6" s="5" t="s">
        <v>20</v>
      </c>
      <c r="B6" s="5"/>
      <c r="C6" s="379" t="str">
        <f>'LT-1;SagatavZemesd'!C6:E6</f>
        <v>Sia "Madonas siltums"</v>
      </c>
      <c r="D6" s="379"/>
      <c r="E6" s="379"/>
      <c r="F6" s="72"/>
      <c r="G6" s="72"/>
      <c r="H6" s="118"/>
      <c r="I6" s="51" t="s">
        <v>15</v>
      </c>
      <c r="J6" s="160">
        <f>P85</f>
        <v>0</v>
      </c>
      <c r="K6" s="90" t="str">
        <f>'LT-1;SagatavZemesd'!K6</f>
        <v>€</v>
      </c>
      <c r="L6" s="387" t="s">
        <v>201</v>
      </c>
      <c r="M6" s="387"/>
      <c r="N6" s="90" t="str">
        <f>'LT-1;SagatavZemesd'!N6</f>
        <v>2017 gada 24.augustā</v>
      </c>
      <c r="O6" s="74"/>
      <c r="P6" s="74"/>
    </row>
    <row r="7" spans="1:16" s="2" customFormat="1" ht="13.5" thickBot="1">
      <c r="A7" s="5" t="s">
        <v>21</v>
      </c>
      <c r="B7" s="5"/>
      <c r="C7" s="379" t="str">
        <f>'LT-1;SagatavZemesd'!C7:E7</f>
        <v>2017/03/MS</v>
      </c>
      <c r="D7" s="379"/>
      <c r="E7" s="379"/>
      <c r="F7" s="73" t="s">
        <v>201</v>
      </c>
      <c r="G7" s="74"/>
      <c r="H7" s="73" t="str">
        <f>'LT-1;SagatavZemesd'!H7</f>
        <v xml:space="preserve">2017 gada cenās uz </v>
      </c>
      <c r="I7" s="5"/>
      <c r="J7" s="73" t="s">
        <v>205</v>
      </c>
      <c r="K7" s="73" t="str">
        <f>'LT-1;SagatavZemesd'!K7</f>
        <v>rasējumiem</v>
      </c>
      <c r="L7" s="5"/>
      <c r="M7" s="5"/>
      <c r="N7" s="74"/>
      <c r="O7" s="74"/>
      <c r="P7" s="74"/>
    </row>
    <row r="8" spans="1:16" s="2" customFormat="1">
      <c r="A8" s="369" t="s">
        <v>22</v>
      </c>
      <c r="B8" s="375" t="s">
        <v>196</v>
      </c>
      <c r="C8" s="371" t="s">
        <v>23</v>
      </c>
      <c r="D8" s="373" t="s">
        <v>24</v>
      </c>
      <c r="E8" s="373" t="s">
        <v>25</v>
      </c>
      <c r="F8" s="371" t="s">
        <v>26</v>
      </c>
      <c r="G8" s="371"/>
      <c r="H8" s="371"/>
      <c r="I8" s="371"/>
      <c r="J8" s="371"/>
      <c r="K8" s="371"/>
      <c r="L8" s="371" t="s">
        <v>27</v>
      </c>
      <c r="M8" s="371" t="s">
        <v>27</v>
      </c>
      <c r="N8" s="371"/>
      <c r="O8" s="371"/>
      <c r="P8" s="377"/>
    </row>
    <row r="9" spans="1:16" s="2" customFormat="1" ht="78.75" thickBot="1">
      <c r="A9" s="370"/>
      <c r="B9" s="376"/>
      <c r="C9" s="372"/>
      <c r="D9" s="374"/>
      <c r="E9" s="374"/>
      <c r="F9" s="53" t="s">
        <v>28</v>
      </c>
      <c r="G9" s="53" t="s">
        <v>87</v>
      </c>
      <c r="H9" s="53" t="s">
        <v>88</v>
      </c>
      <c r="I9" s="75" t="s">
        <v>89</v>
      </c>
      <c r="J9" s="53" t="s">
        <v>90</v>
      </c>
      <c r="K9" s="53" t="s">
        <v>91</v>
      </c>
      <c r="L9" s="53" t="s">
        <v>29</v>
      </c>
      <c r="M9" s="53" t="s">
        <v>92</v>
      </c>
      <c r="N9" s="53" t="s">
        <v>93</v>
      </c>
      <c r="O9" s="53" t="s">
        <v>90</v>
      </c>
      <c r="P9" s="76" t="s">
        <v>94</v>
      </c>
    </row>
    <row r="10" spans="1:16" s="2" customFormat="1" ht="13.5" thickBot="1">
      <c r="A10" s="77">
        <v>1</v>
      </c>
      <c r="B10" s="85">
        <v>2</v>
      </c>
      <c r="C10" s="78">
        <v>3</v>
      </c>
      <c r="D10" s="78">
        <v>4</v>
      </c>
      <c r="E10" s="78">
        <v>5</v>
      </c>
      <c r="F10" s="85">
        <v>6</v>
      </c>
      <c r="G10" s="78">
        <v>7</v>
      </c>
      <c r="H10" s="78">
        <v>8</v>
      </c>
      <c r="I10" s="78">
        <v>9</v>
      </c>
      <c r="J10" s="78">
        <v>10</v>
      </c>
      <c r="K10" s="78">
        <v>11</v>
      </c>
      <c r="L10" s="78">
        <v>12</v>
      </c>
      <c r="M10" s="78">
        <v>13</v>
      </c>
      <c r="N10" s="78">
        <v>14</v>
      </c>
      <c r="O10" s="78">
        <v>15</v>
      </c>
      <c r="P10" s="79">
        <v>16</v>
      </c>
    </row>
    <row r="11" spans="1:16" s="141" customFormat="1" ht="14.25">
      <c r="A11" s="137"/>
      <c r="B11" s="128"/>
      <c r="C11" s="136"/>
      <c r="D11" s="135"/>
      <c r="E11" s="140"/>
      <c r="F11" s="143"/>
      <c r="G11" s="143"/>
      <c r="H11" s="143"/>
      <c r="I11" s="143"/>
      <c r="J11" s="143"/>
      <c r="K11" s="143"/>
      <c r="L11" s="143"/>
      <c r="M11" s="143"/>
      <c r="N11" s="143"/>
      <c r="O11" s="143"/>
      <c r="P11" s="56"/>
    </row>
    <row r="12" spans="1:16" s="141" customFormat="1" ht="14.25">
      <c r="A12" s="131"/>
      <c r="B12" s="131"/>
      <c r="C12" s="384" t="s">
        <v>711</v>
      </c>
      <c r="D12" s="384"/>
      <c r="E12" s="384"/>
      <c r="F12" s="52"/>
      <c r="G12" s="143"/>
      <c r="H12" s="144"/>
      <c r="I12" s="88"/>
      <c r="J12" s="143"/>
      <c r="K12" s="143"/>
      <c r="L12" s="143"/>
      <c r="M12" s="143"/>
      <c r="N12" s="143"/>
      <c r="O12" s="143"/>
      <c r="P12" s="143"/>
    </row>
    <row r="13" spans="1:16" s="141" customFormat="1" ht="25.5">
      <c r="A13" s="131" t="s">
        <v>786</v>
      </c>
      <c r="B13" s="128" t="s">
        <v>202</v>
      </c>
      <c r="C13" s="136" t="s">
        <v>713</v>
      </c>
      <c r="D13" s="135" t="s">
        <v>35</v>
      </c>
      <c r="E13" s="140">
        <v>1</v>
      </c>
      <c r="F13" s="143"/>
      <c r="G13" s="143"/>
      <c r="H13" s="143"/>
      <c r="I13" s="143"/>
      <c r="J13" s="143"/>
      <c r="K13" s="143"/>
      <c r="L13" s="143"/>
      <c r="M13" s="143"/>
      <c r="N13" s="143"/>
      <c r="O13" s="143"/>
      <c r="P13" s="56"/>
    </row>
    <row r="14" spans="1:16" s="141" customFormat="1" ht="14.25">
      <c r="A14" s="131" t="s">
        <v>787</v>
      </c>
      <c r="B14" s="128" t="s">
        <v>202</v>
      </c>
      <c r="C14" s="136" t="s">
        <v>714</v>
      </c>
      <c r="D14" s="135" t="s">
        <v>712</v>
      </c>
      <c r="E14" s="140">
        <v>2</v>
      </c>
      <c r="F14" s="143"/>
      <c r="G14" s="143"/>
      <c r="H14" s="143"/>
      <c r="I14" s="143"/>
      <c r="J14" s="143"/>
      <c r="K14" s="143"/>
      <c r="L14" s="143"/>
      <c r="M14" s="143"/>
      <c r="N14" s="143"/>
      <c r="O14" s="143"/>
      <c r="P14" s="56"/>
    </row>
    <row r="15" spans="1:16" s="141" customFormat="1" ht="14.25">
      <c r="A15" s="131" t="s">
        <v>788</v>
      </c>
      <c r="B15" s="128" t="s">
        <v>202</v>
      </c>
      <c r="C15" s="136" t="s">
        <v>715</v>
      </c>
      <c r="D15" s="135" t="s">
        <v>712</v>
      </c>
      <c r="E15" s="140">
        <v>1</v>
      </c>
      <c r="F15" s="143"/>
      <c r="G15" s="143"/>
      <c r="H15" s="143"/>
      <c r="I15" s="143"/>
      <c r="J15" s="143"/>
      <c r="K15" s="143"/>
      <c r="L15" s="143"/>
      <c r="M15" s="143"/>
      <c r="N15" s="143"/>
      <c r="O15" s="143"/>
      <c r="P15" s="56"/>
    </row>
    <row r="16" spans="1:16" s="141" customFormat="1" ht="14.25">
      <c r="A16" s="131" t="s">
        <v>789</v>
      </c>
      <c r="B16" s="128" t="s">
        <v>202</v>
      </c>
      <c r="C16" s="136" t="s">
        <v>716</v>
      </c>
      <c r="D16" s="135" t="s">
        <v>712</v>
      </c>
      <c r="E16" s="140">
        <v>1</v>
      </c>
      <c r="F16" s="143"/>
      <c r="G16" s="143"/>
      <c r="H16" s="143"/>
      <c r="I16" s="143"/>
      <c r="J16" s="143"/>
      <c r="K16" s="143"/>
      <c r="L16" s="143"/>
      <c r="M16" s="143"/>
      <c r="N16" s="143"/>
      <c r="O16" s="143"/>
      <c r="P16" s="56"/>
    </row>
    <row r="17" spans="1:16" s="141" customFormat="1" ht="14.25">
      <c r="A17" s="131" t="s">
        <v>790</v>
      </c>
      <c r="B17" s="128" t="s">
        <v>202</v>
      </c>
      <c r="C17" s="136" t="s">
        <v>717</v>
      </c>
      <c r="D17" s="135" t="s">
        <v>712</v>
      </c>
      <c r="E17" s="140">
        <v>1</v>
      </c>
      <c r="F17" s="143"/>
      <c r="G17" s="143"/>
      <c r="H17" s="143"/>
      <c r="I17" s="143"/>
      <c r="J17" s="143"/>
      <c r="K17" s="143"/>
      <c r="L17" s="143"/>
      <c r="M17" s="143"/>
      <c r="N17" s="143"/>
      <c r="O17" s="143"/>
      <c r="P17" s="56"/>
    </row>
    <row r="18" spans="1:16" s="141" customFormat="1" ht="14.25">
      <c r="A18" s="131" t="s">
        <v>791</v>
      </c>
      <c r="B18" s="128" t="s">
        <v>202</v>
      </c>
      <c r="C18" s="136" t="s">
        <v>718</v>
      </c>
      <c r="D18" s="135" t="s">
        <v>712</v>
      </c>
      <c r="E18" s="140">
        <v>3</v>
      </c>
      <c r="F18" s="143"/>
      <c r="G18" s="143"/>
      <c r="H18" s="143"/>
      <c r="I18" s="143"/>
      <c r="J18" s="143"/>
      <c r="K18" s="143"/>
      <c r="L18" s="143"/>
      <c r="M18" s="143"/>
      <c r="N18" s="143"/>
      <c r="O18" s="143"/>
      <c r="P18" s="56"/>
    </row>
    <row r="19" spans="1:16" s="141" customFormat="1" ht="14.25">
      <c r="A19" s="131" t="s">
        <v>792</v>
      </c>
      <c r="B19" s="128" t="s">
        <v>202</v>
      </c>
      <c r="C19" s="136" t="s">
        <v>719</v>
      </c>
      <c r="D19" s="135" t="s">
        <v>712</v>
      </c>
      <c r="E19" s="140">
        <v>3</v>
      </c>
      <c r="F19" s="143"/>
      <c r="G19" s="143"/>
      <c r="H19" s="143"/>
      <c r="I19" s="143"/>
      <c r="J19" s="143"/>
      <c r="K19" s="143"/>
      <c r="L19" s="143"/>
      <c r="M19" s="143"/>
      <c r="N19" s="143"/>
      <c r="O19" s="143"/>
      <c r="P19" s="56"/>
    </row>
    <row r="20" spans="1:16" s="141" customFormat="1" ht="14.25">
      <c r="A20" s="131" t="s">
        <v>793</v>
      </c>
      <c r="B20" s="128" t="s">
        <v>202</v>
      </c>
      <c r="C20" s="136" t="s">
        <v>720</v>
      </c>
      <c r="D20" s="135" t="s">
        <v>712</v>
      </c>
      <c r="E20" s="140">
        <v>10</v>
      </c>
      <c r="F20" s="143"/>
      <c r="G20" s="143"/>
      <c r="H20" s="143"/>
      <c r="I20" s="143"/>
      <c r="J20" s="143"/>
      <c r="K20" s="143"/>
      <c r="L20" s="143"/>
      <c r="M20" s="143"/>
      <c r="N20" s="143"/>
      <c r="O20" s="143"/>
      <c r="P20" s="56"/>
    </row>
    <row r="21" spans="1:16" s="141" customFormat="1" ht="14.25">
      <c r="A21" s="131" t="s">
        <v>794</v>
      </c>
      <c r="B21" s="128" t="s">
        <v>202</v>
      </c>
      <c r="C21" s="136" t="s">
        <v>721</v>
      </c>
      <c r="D21" s="135" t="s">
        <v>712</v>
      </c>
      <c r="E21" s="140">
        <v>1</v>
      </c>
      <c r="F21" s="143"/>
      <c r="G21" s="143"/>
      <c r="H21" s="143"/>
      <c r="I21" s="143"/>
      <c r="J21" s="143"/>
      <c r="K21" s="143"/>
      <c r="L21" s="143"/>
      <c r="M21" s="143"/>
      <c r="N21" s="143"/>
      <c r="O21" s="143"/>
      <c r="P21" s="56"/>
    </row>
    <row r="22" spans="1:16" s="141" customFormat="1" ht="14.25">
      <c r="A22" s="131" t="s">
        <v>795</v>
      </c>
      <c r="B22" s="128" t="s">
        <v>202</v>
      </c>
      <c r="C22" s="136" t="s">
        <v>722</v>
      </c>
      <c r="D22" s="135" t="s">
        <v>712</v>
      </c>
      <c r="E22" s="140">
        <v>2</v>
      </c>
      <c r="F22" s="143"/>
      <c r="G22" s="143"/>
      <c r="H22" s="143"/>
      <c r="I22" s="143"/>
      <c r="J22" s="143"/>
      <c r="K22" s="143"/>
      <c r="L22" s="143"/>
      <c r="M22" s="143"/>
      <c r="N22" s="143"/>
      <c r="O22" s="143"/>
      <c r="P22" s="56"/>
    </row>
    <row r="23" spans="1:16" s="141" customFormat="1" ht="14.25">
      <c r="A23" s="131" t="s">
        <v>796</v>
      </c>
      <c r="B23" s="128" t="s">
        <v>202</v>
      </c>
      <c r="C23" s="136" t="s">
        <v>723</v>
      </c>
      <c r="D23" s="135" t="s">
        <v>712</v>
      </c>
      <c r="E23" s="140">
        <v>5</v>
      </c>
      <c r="F23" s="143"/>
      <c r="G23" s="143"/>
      <c r="H23" s="143"/>
      <c r="I23" s="143"/>
      <c r="J23" s="143"/>
      <c r="K23" s="143"/>
      <c r="L23" s="143"/>
      <c r="M23" s="143"/>
      <c r="N23" s="143"/>
      <c r="O23" s="143"/>
      <c r="P23" s="56"/>
    </row>
    <row r="24" spans="1:16" s="141" customFormat="1" ht="14.25">
      <c r="A24" s="131" t="s">
        <v>797</v>
      </c>
      <c r="B24" s="128" t="s">
        <v>202</v>
      </c>
      <c r="C24" s="136" t="s">
        <v>724</v>
      </c>
      <c r="D24" s="135" t="s">
        <v>712</v>
      </c>
      <c r="E24" s="140">
        <v>1</v>
      </c>
      <c r="F24" s="143"/>
      <c r="G24" s="143"/>
      <c r="H24" s="143"/>
      <c r="I24" s="143"/>
      <c r="J24" s="143"/>
      <c r="K24" s="143"/>
      <c r="L24" s="143"/>
      <c r="M24" s="143"/>
      <c r="N24" s="143"/>
      <c r="O24" s="143"/>
      <c r="P24" s="56"/>
    </row>
    <row r="25" spans="1:16" s="141" customFormat="1" ht="14.25">
      <c r="A25" s="131" t="s">
        <v>798</v>
      </c>
      <c r="B25" s="128" t="s">
        <v>202</v>
      </c>
      <c r="C25" s="136" t="s">
        <v>729</v>
      </c>
      <c r="D25" s="135" t="s">
        <v>712</v>
      </c>
      <c r="E25" s="140">
        <v>2</v>
      </c>
      <c r="F25" s="143"/>
      <c r="G25" s="143"/>
      <c r="H25" s="143"/>
      <c r="I25" s="143"/>
      <c r="J25" s="143"/>
      <c r="K25" s="143"/>
      <c r="L25" s="143"/>
      <c r="M25" s="143"/>
      <c r="N25" s="143"/>
      <c r="O25" s="143"/>
      <c r="P25" s="56"/>
    </row>
    <row r="26" spans="1:16" s="141" customFormat="1" ht="14.25">
      <c r="A26" s="131" t="s">
        <v>799</v>
      </c>
      <c r="B26" s="128" t="s">
        <v>202</v>
      </c>
      <c r="C26" s="136" t="s">
        <v>725</v>
      </c>
      <c r="D26" s="135" t="s">
        <v>712</v>
      </c>
      <c r="E26" s="140">
        <v>2</v>
      </c>
      <c r="F26" s="143"/>
      <c r="G26" s="143"/>
      <c r="H26" s="143"/>
      <c r="I26" s="143"/>
      <c r="J26" s="143"/>
      <c r="K26" s="143"/>
      <c r="L26" s="143"/>
      <c r="M26" s="143"/>
      <c r="N26" s="143"/>
      <c r="O26" s="143"/>
      <c r="P26" s="56"/>
    </row>
    <row r="27" spans="1:16" s="141" customFormat="1" ht="14.25">
      <c r="A27" s="131" t="s">
        <v>800</v>
      </c>
      <c r="B27" s="128" t="s">
        <v>202</v>
      </c>
      <c r="C27" s="136" t="s">
        <v>726</v>
      </c>
      <c r="D27" s="135" t="s">
        <v>712</v>
      </c>
      <c r="E27" s="140">
        <v>2</v>
      </c>
      <c r="F27" s="143"/>
      <c r="G27" s="143"/>
      <c r="H27" s="143"/>
      <c r="I27" s="143"/>
      <c r="J27" s="143"/>
      <c r="K27" s="143"/>
      <c r="L27" s="143"/>
      <c r="M27" s="143"/>
      <c r="N27" s="143"/>
      <c r="O27" s="143"/>
      <c r="P27" s="56"/>
    </row>
    <row r="28" spans="1:16" s="141" customFormat="1" ht="14.25">
      <c r="A28" s="131" t="s">
        <v>801</v>
      </c>
      <c r="B28" s="128" t="s">
        <v>202</v>
      </c>
      <c r="C28" s="136" t="s">
        <v>730</v>
      </c>
      <c r="D28" s="135" t="s">
        <v>728</v>
      </c>
      <c r="E28" s="140">
        <v>1</v>
      </c>
      <c r="F28" s="143"/>
      <c r="G28" s="143"/>
      <c r="H28" s="143"/>
      <c r="I28" s="143"/>
      <c r="J28" s="143"/>
      <c r="K28" s="143"/>
      <c r="L28" s="143"/>
      <c r="M28" s="143"/>
      <c r="N28" s="143"/>
      <c r="O28" s="143"/>
      <c r="P28" s="56"/>
    </row>
    <row r="29" spans="1:16" s="141" customFormat="1" ht="14.25">
      <c r="A29" s="131"/>
      <c r="B29" s="131"/>
      <c r="C29" s="384" t="s">
        <v>731</v>
      </c>
      <c r="D29" s="384"/>
      <c r="E29" s="384"/>
      <c r="F29" s="52"/>
      <c r="G29" s="143"/>
      <c r="H29" s="144"/>
      <c r="I29" s="88"/>
      <c r="J29" s="143"/>
      <c r="K29" s="143"/>
      <c r="L29" s="143"/>
      <c r="M29" s="143"/>
      <c r="N29" s="143"/>
      <c r="O29" s="143"/>
      <c r="P29" s="143"/>
    </row>
    <row r="30" spans="1:16" s="141" customFormat="1" ht="25.5">
      <c r="A30" s="131" t="s">
        <v>802</v>
      </c>
      <c r="B30" s="128" t="s">
        <v>202</v>
      </c>
      <c r="C30" s="136" t="s">
        <v>734</v>
      </c>
      <c r="D30" s="135" t="s">
        <v>712</v>
      </c>
      <c r="E30" s="140">
        <v>33</v>
      </c>
      <c r="F30" s="143"/>
      <c r="G30" s="143"/>
      <c r="H30" s="143"/>
      <c r="I30" s="143"/>
      <c r="J30" s="143"/>
      <c r="K30" s="143"/>
      <c r="L30" s="143"/>
      <c r="M30" s="143"/>
      <c r="N30" s="143"/>
      <c r="O30" s="143"/>
      <c r="P30" s="56"/>
    </row>
    <row r="31" spans="1:16" s="141" customFormat="1" ht="25.5">
      <c r="A31" s="131" t="s">
        <v>803</v>
      </c>
      <c r="B31" s="128" t="s">
        <v>202</v>
      </c>
      <c r="C31" s="136" t="s">
        <v>735</v>
      </c>
      <c r="D31" s="135" t="s">
        <v>712</v>
      </c>
      <c r="E31" s="140">
        <v>5</v>
      </c>
      <c r="F31" s="143"/>
      <c r="G31" s="143"/>
      <c r="H31" s="143"/>
      <c r="I31" s="143"/>
      <c r="J31" s="143"/>
      <c r="K31" s="143"/>
      <c r="L31" s="143"/>
      <c r="M31" s="143"/>
      <c r="N31" s="143"/>
      <c r="O31" s="143"/>
      <c r="P31" s="56"/>
    </row>
    <row r="32" spans="1:16" s="141" customFormat="1" ht="25.5">
      <c r="A32" s="131" t="s">
        <v>804</v>
      </c>
      <c r="B32" s="128" t="s">
        <v>202</v>
      </c>
      <c r="C32" s="136" t="s">
        <v>736</v>
      </c>
      <c r="D32" s="135" t="s">
        <v>712</v>
      </c>
      <c r="E32" s="140">
        <v>2</v>
      </c>
      <c r="F32" s="143"/>
      <c r="G32" s="143"/>
      <c r="H32" s="143"/>
      <c r="I32" s="143"/>
      <c r="J32" s="143"/>
      <c r="K32" s="143"/>
      <c r="L32" s="143"/>
      <c r="M32" s="143"/>
      <c r="N32" s="143"/>
      <c r="O32" s="143"/>
      <c r="P32" s="56"/>
    </row>
    <row r="33" spans="1:16" s="141" customFormat="1" ht="14.25">
      <c r="A33" s="131" t="s">
        <v>805</v>
      </c>
      <c r="B33" s="128" t="s">
        <v>202</v>
      </c>
      <c r="C33" s="136" t="s">
        <v>737</v>
      </c>
      <c r="D33" s="135" t="s">
        <v>712</v>
      </c>
      <c r="E33" s="140">
        <v>2</v>
      </c>
      <c r="F33" s="143"/>
      <c r="G33" s="143"/>
      <c r="H33" s="143"/>
      <c r="I33" s="143"/>
      <c r="J33" s="143"/>
      <c r="K33" s="143"/>
      <c r="L33" s="143"/>
      <c r="M33" s="143"/>
      <c r="N33" s="143"/>
      <c r="O33" s="143"/>
      <c r="P33" s="56"/>
    </row>
    <row r="34" spans="1:16" s="141" customFormat="1" ht="14.25">
      <c r="A34" s="131" t="s">
        <v>806</v>
      </c>
      <c r="B34" s="128" t="s">
        <v>202</v>
      </c>
      <c r="C34" s="136" t="s">
        <v>738</v>
      </c>
      <c r="D34" s="135" t="s">
        <v>712</v>
      </c>
      <c r="E34" s="140">
        <v>4</v>
      </c>
      <c r="F34" s="143"/>
      <c r="G34" s="143"/>
      <c r="H34" s="143"/>
      <c r="I34" s="143"/>
      <c r="J34" s="143"/>
      <c r="K34" s="143"/>
      <c r="L34" s="143"/>
      <c r="M34" s="143"/>
      <c r="N34" s="143"/>
      <c r="O34" s="143"/>
      <c r="P34" s="56"/>
    </row>
    <row r="35" spans="1:16" s="141" customFormat="1" ht="14.25">
      <c r="A35" s="131" t="s">
        <v>807</v>
      </c>
      <c r="B35" s="128" t="s">
        <v>202</v>
      </c>
      <c r="C35" s="136" t="s">
        <v>739</v>
      </c>
      <c r="D35" s="135" t="s">
        <v>712</v>
      </c>
      <c r="E35" s="140">
        <v>4</v>
      </c>
      <c r="F35" s="143"/>
      <c r="G35" s="143"/>
      <c r="H35" s="143"/>
      <c r="I35" s="143"/>
      <c r="J35" s="143"/>
      <c r="K35" s="143"/>
      <c r="L35" s="143"/>
      <c r="M35" s="143"/>
      <c r="N35" s="143"/>
      <c r="O35" s="143"/>
      <c r="P35" s="56"/>
    </row>
    <row r="36" spans="1:16" s="141" customFormat="1" ht="14.25">
      <c r="A36" s="131" t="s">
        <v>808</v>
      </c>
      <c r="B36" s="128" t="s">
        <v>202</v>
      </c>
      <c r="C36" s="136" t="s">
        <v>740</v>
      </c>
      <c r="D36" s="135" t="s">
        <v>712</v>
      </c>
      <c r="E36" s="140">
        <v>3</v>
      </c>
      <c r="F36" s="143"/>
      <c r="G36" s="143"/>
      <c r="H36" s="143"/>
      <c r="I36" s="143"/>
      <c r="J36" s="143"/>
      <c r="K36" s="143"/>
      <c r="L36" s="143"/>
      <c r="M36" s="143"/>
      <c r="N36" s="143"/>
      <c r="O36" s="143"/>
      <c r="P36" s="56"/>
    </row>
    <row r="37" spans="1:16" s="141" customFormat="1" ht="14.25">
      <c r="A37" s="131" t="s">
        <v>809</v>
      </c>
      <c r="B37" s="128" t="s">
        <v>202</v>
      </c>
      <c r="C37" s="136" t="s">
        <v>732</v>
      </c>
      <c r="D37" s="135" t="s">
        <v>733</v>
      </c>
      <c r="E37" s="140">
        <v>1</v>
      </c>
      <c r="F37" s="143"/>
      <c r="G37" s="143"/>
      <c r="H37" s="143"/>
      <c r="I37" s="143"/>
      <c r="J37" s="143"/>
      <c r="K37" s="143"/>
      <c r="L37" s="143"/>
      <c r="M37" s="143"/>
      <c r="N37" s="143"/>
      <c r="O37" s="143"/>
      <c r="P37" s="56"/>
    </row>
    <row r="38" spans="1:16" s="141" customFormat="1" ht="14.25">
      <c r="A38" s="131"/>
      <c r="B38" s="131"/>
      <c r="C38" s="384" t="s">
        <v>744</v>
      </c>
      <c r="D38" s="384"/>
      <c r="E38" s="384"/>
      <c r="F38" s="52"/>
      <c r="G38" s="143"/>
      <c r="H38" s="144"/>
      <c r="I38" s="88"/>
      <c r="J38" s="143"/>
      <c r="K38" s="143"/>
      <c r="L38" s="143"/>
      <c r="M38" s="143"/>
      <c r="N38" s="143"/>
      <c r="O38" s="143"/>
      <c r="P38" s="143"/>
    </row>
    <row r="39" spans="1:16" s="141" customFormat="1" ht="25.5">
      <c r="A39" s="131" t="s">
        <v>810</v>
      </c>
      <c r="B39" s="128" t="s">
        <v>202</v>
      </c>
      <c r="C39" s="136" t="s">
        <v>741</v>
      </c>
      <c r="D39" s="135" t="s">
        <v>712</v>
      </c>
      <c r="E39" s="140">
        <v>12</v>
      </c>
      <c r="F39" s="143"/>
      <c r="G39" s="143"/>
      <c r="H39" s="143"/>
      <c r="I39" s="143"/>
      <c r="J39" s="143"/>
      <c r="K39" s="143"/>
      <c r="L39" s="143"/>
      <c r="M39" s="143"/>
      <c r="N39" s="143"/>
      <c r="O39" s="143"/>
      <c r="P39" s="56"/>
    </row>
    <row r="40" spans="1:16" s="141" customFormat="1" ht="25.5">
      <c r="A40" s="131" t="s">
        <v>811</v>
      </c>
      <c r="B40" s="128" t="s">
        <v>202</v>
      </c>
      <c r="C40" s="136" t="s">
        <v>742</v>
      </c>
      <c r="D40" s="135" t="s">
        <v>712</v>
      </c>
      <c r="E40" s="140">
        <v>4</v>
      </c>
      <c r="F40" s="143"/>
      <c r="G40" s="143"/>
      <c r="H40" s="143"/>
      <c r="I40" s="143"/>
      <c r="J40" s="143"/>
      <c r="K40" s="143"/>
      <c r="L40" s="143"/>
      <c r="M40" s="143"/>
      <c r="N40" s="143"/>
      <c r="O40" s="143"/>
      <c r="P40" s="56"/>
    </row>
    <row r="41" spans="1:16" s="141" customFormat="1" ht="14.25">
      <c r="A41" s="131"/>
      <c r="B41" s="131"/>
      <c r="C41" s="384" t="s">
        <v>743</v>
      </c>
      <c r="D41" s="384"/>
      <c r="E41" s="384"/>
      <c r="F41" s="52"/>
      <c r="G41" s="143"/>
      <c r="H41" s="144"/>
      <c r="I41" s="88"/>
      <c r="J41" s="143"/>
      <c r="K41" s="143"/>
      <c r="L41" s="143"/>
      <c r="M41" s="143"/>
      <c r="N41" s="143"/>
      <c r="O41" s="143"/>
      <c r="P41" s="143"/>
    </row>
    <row r="42" spans="1:16" s="141" customFormat="1" ht="25.5">
      <c r="A42" s="131" t="s">
        <v>812</v>
      </c>
      <c r="B42" s="128" t="s">
        <v>202</v>
      </c>
      <c r="C42" s="136" t="s">
        <v>746</v>
      </c>
      <c r="D42" s="135" t="s">
        <v>30</v>
      </c>
      <c r="E42" s="140">
        <v>100</v>
      </c>
      <c r="F42" s="143"/>
      <c r="G42" s="143"/>
      <c r="H42" s="143"/>
      <c r="I42" s="143"/>
      <c r="J42" s="143"/>
      <c r="K42" s="143"/>
      <c r="L42" s="143"/>
      <c r="M42" s="143"/>
      <c r="N42" s="143"/>
      <c r="O42" s="143"/>
      <c r="P42" s="56"/>
    </row>
    <row r="43" spans="1:16" s="141" customFormat="1" ht="25.5">
      <c r="A43" s="131" t="s">
        <v>813</v>
      </c>
      <c r="B43" s="128" t="s">
        <v>202</v>
      </c>
      <c r="C43" s="136" t="s">
        <v>745</v>
      </c>
      <c r="D43" s="135" t="s">
        <v>30</v>
      </c>
      <c r="E43" s="140">
        <v>500</v>
      </c>
      <c r="F43" s="143"/>
      <c r="G43" s="143"/>
      <c r="H43" s="143"/>
      <c r="I43" s="143"/>
      <c r="J43" s="143"/>
      <c r="K43" s="143"/>
      <c r="L43" s="143"/>
      <c r="M43" s="143"/>
      <c r="N43" s="143"/>
      <c r="O43" s="143"/>
      <c r="P43" s="56"/>
    </row>
    <row r="44" spans="1:16" s="141" customFormat="1" ht="25.5">
      <c r="A44" s="131" t="s">
        <v>814</v>
      </c>
      <c r="B44" s="128" t="s">
        <v>202</v>
      </c>
      <c r="C44" s="136" t="s">
        <v>747</v>
      </c>
      <c r="D44" s="135" t="s">
        <v>30</v>
      </c>
      <c r="E44" s="140">
        <v>200</v>
      </c>
      <c r="F44" s="143"/>
      <c r="G44" s="143"/>
      <c r="H44" s="143"/>
      <c r="I44" s="143"/>
      <c r="J44" s="143"/>
      <c r="K44" s="143"/>
      <c r="L44" s="143"/>
      <c r="M44" s="143"/>
      <c r="N44" s="143"/>
      <c r="O44" s="143"/>
      <c r="P44" s="56"/>
    </row>
    <row r="45" spans="1:16" s="141" customFormat="1" ht="25.5">
      <c r="A45" s="131" t="s">
        <v>815</v>
      </c>
      <c r="B45" s="128" t="s">
        <v>202</v>
      </c>
      <c r="C45" s="136" t="s">
        <v>748</v>
      </c>
      <c r="D45" s="135" t="s">
        <v>30</v>
      </c>
      <c r="E45" s="140">
        <v>50</v>
      </c>
      <c r="F45" s="143"/>
      <c r="G45" s="143"/>
      <c r="H45" s="143"/>
      <c r="I45" s="143"/>
      <c r="J45" s="143"/>
      <c r="K45" s="143"/>
      <c r="L45" s="143"/>
      <c r="M45" s="143"/>
      <c r="N45" s="143"/>
      <c r="O45" s="143"/>
      <c r="P45" s="56"/>
    </row>
    <row r="46" spans="1:16" s="141" customFormat="1" ht="25.5">
      <c r="A46" s="131" t="s">
        <v>816</v>
      </c>
      <c r="B46" s="128" t="s">
        <v>202</v>
      </c>
      <c r="C46" s="136" t="s">
        <v>749</v>
      </c>
      <c r="D46" s="135" t="s">
        <v>30</v>
      </c>
      <c r="E46" s="140">
        <v>200</v>
      </c>
      <c r="F46" s="143"/>
      <c r="G46" s="143"/>
      <c r="H46" s="143"/>
      <c r="I46" s="143"/>
      <c r="J46" s="143"/>
      <c r="K46" s="143"/>
      <c r="L46" s="143"/>
      <c r="M46" s="143"/>
      <c r="N46" s="143"/>
      <c r="O46" s="143"/>
      <c r="P46" s="56"/>
    </row>
    <row r="47" spans="1:16" s="141" customFormat="1" ht="25.5">
      <c r="A47" s="131" t="s">
        <v>817</v>
      </c>
      <c r="B47" s="128" t="s">
        <v>202</v>
      </c>
      <c r="C47" s="136" t="s">
        <v>750</v>
      </c>
      <c r="D47" s="135" t="s">
        <v>30</v>
      </c>
      <c r="E47" s="140">
        <v>100</v>
      </c>
      <c r="F47" s="143"/>
      <c r="G47" s="143"/>
      <c r="H47" s="143"/>
      <c r="I47" s="143"/>
      <c r="J47" s="143"/>
      <c r="K47" s="143"/>
      <c r="L47" s="143"/>
      <c r="M47" s="143"/>
      <c r="N47" s="143"/>
      <c r="O47" s="143"/>
      <c r="P47" s="56"/>
    </row>
    <row r="48" spans="1:16" s="141" customFormat="1" ht="25.5">
      <c r="A48" s="131" t="s">
        <v>818</v>
      </c>
      <c r="B48" s="128" t="s">
        <v>202</v>
      </c>
      <c r="C48" s="136" t="s">
        <v>751</v>
      </c>
      <c r="D48" s="135" t="s">
        <v>30</v>
      </c>
      <c r="E48" s="140">
        <v>30</v>
      </c>
      <c r="F48" s="143"/>
      <c r="G48" s="143"/>
      <c r="H48" s="143"/>
      <c r="I48" s="143"/>
      <c r="J48" s="143"/>
      <c r="K48" s="143"/>
      <c r="L48" s="143"/>
      <c r="M48" s="143"/>
      <c r="N48" s="143"/>
      <c r="O48" s="143"/>
      <c r="P48" s="56"/>
    </row>
    <row r="49" spans="1:16" s="141" customFormat="1" ht="14.25">
      <c r="A49" s="131"/>
      <c r="B49" s="131"/>
      <c r="C49" s="384" t="s">
        <v>752</v>
      </c>
      <c r="D49" s="384"/>
      <c r="E49" s="384"/>
      <c r="F49" s="52"/>
      <c r="G49" s="143"/>
      <c r="H49" s="144"/>
      <c r="I49" s="88"/>
      <c r="J49" s="143"/>
      <c r="K49" s="143"/>
      <c r="L49" s="143"/>
      <c r="M49" s="143"/>
      <c r="N49" s="143"/>
      <c r="O49" s="143"/>
      <c r="P49" s="143"/>
    </row>
    <row r="50" spans="1:16" s="141" customFormat="1" ht="25.5">
      <c r="A50" s="131" t="s">
        <v>819</v>
      </c>
      <c r="B50" s="128" t="s">
        <v>202</v>
      </c>
      <c r="C50" s="136" t="s">
        <v>753</v>
      </c>
      <c r="D50" s="135" t="s">
        <v>712</v>
      </c>
      <c r="E50" s="140">
        <v>20</v>
      </c>
      <c r="F50" s="143"/>
      <c r="G50" s="143"/>
      <c r="H50" s="143"/>
      <c r="I50" s="143"/>
      <c r="J50" s="143"/>
      <c r="K50" s="143"/>
      <c r="L50" s="143"/>
      <c r="M50" s="143"/>
      <c r="N50" s="143"/>
      <c r="O50" s="143"/>
      <c r="P50" s="56"/>
    </row>
    <row r="51" spans="1:16" s="141" customFormat="1" ht="14.25">
      <c r="A51" s="131" t="s">
        <v>820</v>
      </c>
      <c r="B51" s="128" t="s">
        <v>202</v>
      </c>
      <c r="C51" s="136" t="s">
        <v>754</v>
      </c>
      <c r="D51" s="135" t="s">
        <v>712</v>
      </c>
      <c r="E51" s="140">
        <v>5</v>
      </c>
      <c r="F51" s="143"/>
      <c r="G51" s="143"/>
      <c r="H51" s="143"/>
      <c r="I51" s="143"/>
      <c r="J51" s="143"/>
      <c r="K51" s="143"/>
      <c r="L51" s="143"/>
      <c r="M51" s="143"/>
      <c r="N51" s="143"/>
      <c r="O51" s="143"/>
      <c r="P51" s="56"/>
    </row>
    <row r="52" spans="1:16" s="141" customFormat="1" ht="25.5">
      <c r="A52" s="131" t="s">
        <v>821</v>
      </c>
      <c r="B52" s="128" t="s">
        <v>202</v>
      </c>
      <c r="C52" s="136" t="s">
        <v>755</v>
      </c>
      <c r="D52" s="135" t="s">
        <v>712</v>
      </c>
      <c r="E52" s="140">
        <v>5</v>
      </c>
      <c r="F52" s="143"/>
      <c r="G52" s="143"/>
      <c r="H52" s="143"/>
      <c r="I52" s="143"/>
      <c r="J52" s="143"/>
      <c r="K52" s="143"/>
      <c r="L52" s="143"/>
      <c r="M52" s="143"/>
      <c r="N52" s="143"/>
      <c r="O52" s="143"/>
      <c r="P52" s="56"/>
    </row>
    <row r="53" spans="1:16" s="141" customFormat="1" ht="14.25">
      <c r="A53" s="131" t="s">
        <v>822</v>
      </c>
      <c r="B53" s="128" t="s">
        <v>202</v>
      </c>
      <c r="C53" s="136" t="s">
        <v>756</v>
      </c>
      <c r="D53" s="135" t="s">
        <v>30</v>
      </c>
      <c r="E53" s="140">
        <v>20</v>
      </c>
      <c r="F53" s="143"/>
      <c r="G53" s="143"/>
      <c r="H53" s="143"/>
      <c r="I53" s="143"/>
      <c r="J53" s="143"/>
      <c r="K53" s="143"/>
      <c r="L53" s="143"/>
      <c r="M53" s="143"/>
      <c r="N53" s="143"/>
      <c r="O53" s="143"/>
      <c r="P53" s="56"/>
    </row>
    <row r="54" spans="1:16" s="141" customFormat="1" ht="25.5">
      <c r="A54" s="131" t="s">
        <v>823</v>
      </c>
      <c r="B54" s="128" t="s">
        <v>202</v>
      </c>
      <c r="C54" s="136" t="s">
        <v>757</v>
      </c>
      <c r="D54" s="135" t="s">
        <v>30</v>
      </c>
      <c r="E54" s="140">
        <v>25</v>
      </c>
      <c r="F54" s="143"/>
      <c r="G54" s="143"/>
      <c r="H54" s="143"/>
      <c r="I54" s="143"/>
      <c r="J54" s="143"/>
      <c r="K54" s="143"/>
      <c r="L54" s="143"/>
      <c r="M54" s="143"/>
      <c r="N54" s="143"/>
      <c r="O54" s="143"/>
      <c r="P54" s="56"/>
    </row>
    <row r="55" spans="1:16" s="141" customFormat="1" ht="14.25">
      <c r="A55" s="131" t="s">
        <v>824</v>
      </c>
      <c r="B55" s="128" t="s">
        <v>202</v>
      </c>
      <c r="C55" s="136" t="s">
        <v>758</v>
      </c>
      <c r="D55" s="135" t="s">
        <v>30</v>
      </c>
      <c r="E55" s="140">
        <v>25</v>
      </c>
      <c r="F55" s="143"/>
      <c r="G55" s="143"/>
      <c r="H55" s="143"/>
      <c r="I55" s="143"/>
      <c r="J55" s="143"/>
      <c r="K55" s="143"/>
      <c r="L55" s="143"/>
      <c r="M55" s="143"/>
      <c r="N55" s="143"/>
      <c r="O55" s="143"/>
      <c r="P55" s="56"/>
    </row>
    <row r="56" spans="1:16" s="141" customFormat="1" ht="14.25">
      <c r="A56" s="131" t="s">
        <v>825</v>
      </c>
      <c r="B56" s="128" t="s">
        <v>202</v>
      </c>
      <c r="C56" s="136" t="s">
        <v>759</v>
      </c>
      <c r="D56" s="135" t="s">
        <v>30</v>
      </c>
      <c r="E56" s="140">
        <v>5</v>
      </c>
      <c r="F56" s="143"/>
      <c r="G56" s="143"/>
      <c r="H56" s="143"/>
      <c r="I56" s="143"/>
      <c r="J56" s="143"/>
      <c r="K56" s="143"/>
      <c r="L56" s="143"/>
      <c r="M56" s="143"/>
      <c r="N56" s="143"/>
      <c r="O56" s="143"/>
      <c r="P56" s="56"/>
    </row>
    <row r="57" spans="1:16" s="141" customFormat="1" ht="14.25">
      <c r="A57" s="131" t="s">
        <v>826</v>
      </c>
      <c r="B57" s="128" t="s">
        <v>202</v>
      </c>
      <c r="C57" s="136" t="s">
        <v>760</v>
      </c>
      <c r="D57" s="135" t="s">
        <v>712</v>
      </c>
      <c r="E57" s="140">
        <v>1</v>
      </c>
      <c r="F57" s="143"/>
      <c r="G57" s="143"/>
      <c r="H57" s="143"/>
      <c r="I57" s="143"/>
      <c r="J57" s="143"/>
      <c r="K57" s="143"/>
      <c r="L57" s="143"/>
      <c r="M57" s="143"/>
      <c r="N57" s="143"/>
      <c r="O57" s="143"/>
      <c r="P57" s="56"/>
    </row>
    <row r="58" spans="1:16" s="141" customFormat="1" ht="14.25">
      <c r="A58" s="131" t="s">
        <v>827</v>
      </c>
      <c r="B58" s="128" t="s">
        <v>202</v>
      </c>
      <c r="C58" s="136" t="s">
        <v>761</v>
      </c>
      <c r="D58" s="135" t="s">
        <v>712</v>
      </c>
      <c r="E58" s="140">
        <v>1</v>
      </c>
      <c r="F58" s="143"/>
      <c r="G58" s="143"/>
      <c r="H58" s="143"/>
      <c r="I58" s="143"/>
      <c r="J58" s="143"/>
      <c r="K58" s="143"/>
      <c r="L58" s="143"/>
      <c r="M58" s="143"/>
      <c r="N58" s="143"/>
      <c r="O58" s="143"/>
      <c r="P58" s="56"/>
    </row>
    <row r="59" spans="1:16" s="141" customFormat="1" ht="14.25">
      <c r="A59" s="131"/>
      <c r="B59" s="131"/>
      <c r="C59" s="384" t="s">
        <v>762</v>
      </c>
      <c r="D59" s="384"/>
      <c r="E59" s="384"/>
      <c r="F59" s="52"/>
      <c r="G59" s="143"/>
      <c r="H59" s="144"/>
      <c r="I59" s="88"/>
      <c r="J59" s="143"/>
      <c r="K59" s="143"/>
      <c r="L59" s="143"/>
      <c r="M59" s="143"/>
      <c r="N59" s="143"/>
      <c r="O59" s="143"/>
      <c r="P59" s="143"/>
    </row>
    <row r="60" spans="1:16" s="141" customFormat="1" ht="14.25">
      <c r="A60" s="131" t="s">
        <v>828</v>
      </c>
      <c r="B60" s="128" t="s">
        <v>202</v>
      </c>
      <c r="C60" s="136" t="s">
        <v>765</v>
      </c>
      <c r="D60" s="135" t="s">
        <v>30</v>
      </c>
      <c r="E60" s="140">
        <v>180</v>
      </c>
      <c r="F60" s="143"/>
      <c r="G60" s="143"/>
      <c r="H60" s="143"/>
      <c r="I60" s="143"/>
      <c r="J60" s="143"/>
      <c r="K60" s="143"/>
      <c r="L60" s="143"/>
      <c r="M60" s="143"/>
      <c r="N60" s="143"/>
      <c r="O60" s="143"/>
      <c r="P60" s="56"/>
    </row>
    <row r="61" spans="1:16" s="141" customFormat="1" ht="25.5">
      <c r="A61" s="131" t="s">
        <v>829</v>
      </c>
      <c r="B61" s="128" t="s">
        <v>202</v>
      </c>
      <c r="C61" s="136" t="s">
        <v>766</v>
      </c>
      <c r="D61" s="135" t="s">
        <v>712</v>
      </c>
      <c r="E61" s="140">
        <v>35</v>
      </c>
      <c r="F61" s="143"/>
      <c r="G61" s="143"/>
      <c r="H61" s="143"/>
      <c r="I61" s="143"/>
      <c r="J61" s="143"/>
      <c r="K61" s="143"/>
      <c r="L61" s="143"/>
      <c r="M61" s="143"/>
      <c r="N61" s="143"/>
      <c r="O61" s="143"/>
      <c r="P61" s="56"/>
    </row>
    <row r="62" spans="1:16" s="141" customFormat="1" ht="25.5">
      <c r="A62" s="131" t="s">
        <v>830</v>
      </c>
      <c r="B62" s="128" t="s">
        <v>202</v>
      </c>
      <c r="C62" s="136" t="s">
        <v>767</v>
      </c>
      <c r="D62" s="135" t="s">
        <v>712</v>
      </c>
      <c r="E62" s="140">
        <v>4</v>
      </c>
      <c r="F62" s="143"/>
      <c r="G62" s="143"/>
      <c r="H62" s="143"/>
      <c r="I62" s="143"/>
      <c r="J62" s="143"/>
      <c r="K62" s="143"/>
      <c r="L62" s="143"/>
      <c r="M62" s="143"/>
      <c r="N62" s="143"/>
      <c r="O62" s="143"/>
      <c r="P62" s="56"/>
    </row>
    <row r="63" spans="1:16" s="141" customFormat="1" ht="14.25">
      <c r="A63" s="131" t="s">
        <v>831</v>
      </c>
      <c r="B63" s="128" t="s">
        <v>202</v>
      </c>
      <c r="C63" s="136" t="s">
        <v>768</v>
      </c>
      <c r="D63" s="135" t="s">
        <v>712</v>
      </c>
      <c r="E63" s="140">
        <v>3</v>
      </c>
      <c r="F63" s="143"/>
      <c r="G63" s="143"/>
      <c r="H63" s="143"/>
      <c r="I63" s="143"/>
      <c r="J63" s="143"/>
      <c r="K63" s="143"/>
      <c r="L63" s="143"/>
      <c r="M63" s="143"/>
      <c r="N63" s="143"/>
      <c r="O63" s="143"/>
      <c r="P63" s="56"/>
    </row>
    <row r="64" spans="1:16" s="141" customFormat="1" ht="25.5">
      <c r="A64" s="131" t="s">
        <v>832</v>
      </c>
      <c r="B64" s="128" t="s">
        <v>202</v>
      </c>
      <c r="C64" s="136" t="s">
        <v>769</v>
      </c>
      <c r="D64" s="135" t="s">
        <v>712</v>
      </c>
      <c r="E64" s="140">
        <v>3</v>
      </c>
      <c r="F64" s="143"/>
      <c r="G64" s="143"/>
      <c r="H64" s="143"/>
      <c r="I64" s="143"/>
      <c r="J64" s="143"/>
      <c r="K64" s="143"/>
      <c r="L64" s="143"/>
      <c r="M64" s="143"/>
      <c r="N64" s="143"/>
      <c r="O64" s="143"/>
      <c r="P64" s="56"/>
    </row>
    <row r="65" spans="1:16" s="141" customFormat="1" ht="25.5">
      <c r="A65" s="131" t="s">
        <v>833</v>
      </c>
      <c r="B65" s="128" t="s">
        <v>202</v>
      </c>
      <c r="C65" s="136" t="s">
        <v>770</v>
      </c>
      <c r="D65" s="135" t="s">
        <v>712</v>
      </c>
      <c r="E65" s="140">
        <v>50</v>
      </c>
      <c r="F65" s="143"/>
      <c r="G65" s="143"/>
      <c r="H65" s="143"/>
      <c r="I65" s="143"/>
      <c r="J65" s="143"/>
      <c r="K65" s="143"/>
      <c r="L65" s="143"/>
      <c r="M65" s="143"/>
      <c r="N65" s="143"/>
      <c r="O65" s="143"/>
      <c r="P65" s="56"/>
    </row>
    <row r="66" spans="1:16" s="141" customFormat="1" ht="14.25">
      <c r="A66" s="131" t="s">
        <v>834</v>
      </c>
      <c r="B66" s="128" t="s">
        <v>202</v>
      </c>
      <c r="C66" s="136" t="s">
        <v>771</v>
      </c>
      <c r="D66" s="135" t="s">
        <v>310</v>
      </c>
      <c r="E66" s="140">
        <v>0.3</v>
      </c>
      <c r="F66" s="143"/>
      <c r="G66" s="143"/>
      <c r="H66" s="143"/>
      <c r="I66" s="143"/>
      <c r="J66" s="143"/>
      <c r="K66" s="143"/>
      <c r="L66" s="143"/>
      <c r="M66" s="143"/>
      <c r="N66" s="143"/>
      <c r="O66" s="143"/>
      <c r="P66" s="56"/>
    </row>
    <row r="67" spans="1:16" s="141" customFormat="1" ht="14.25">
      <c r="A67" s="131" t="s">
        <v>835</v>
      </c>
      <c r="B67" s="128" t="s">
        <v>202</v>
      </c>
      <c r="C67" s="136" t="s">
        <v>763</v>
      </c>
      <c r="D67" s="135" t="s">
        <v>712</v>
      </c>
      <c r="E67" s="140">
        <v>100</v>
      </c>
      <c r="F67" s="143"/>
      <c r="G67" s="143"/>
      <c r="H67" s="143"/>
      <c r="I67" s="143"/>
      <c r="J67" s="143"/>
      <c r="K67" s="143"/>
      <c r="L67" s="143"/>
      <c r="M67" s="143"/>
      <c r="N67" s="143"/>
      <c r="O67" s="143"/>
      <c r="P67" s="56"/>
    </row>
    <row r="68" spans="1:16" s="141" customFormat="1" ht="14.25">
      <c r="A68" s="131" t="s">
        <v>836</v>
      </c>
      <c r="B68" s="128" t="s">
        <v>202</v>
      </c>
      <c r="C68" s="136" t="s">
        <v>764</v>
      </c>
      <c r="D68" s="135" t="s">
        <v>712</v>
      </c>
      <c r="E68" s="140">
        <v>500</v>
      </c>
      <c r="F68" s="143"/>
      <c r="G68" s="143"/>
      <c r="H68" s="143"/>
      <c r="I68" s="143"/>
      <c r="J68" s="143"/>
      <c r="K68" s="143"/>
      <c r="L68" s="143"/>
      <c r="M68" s="143"/>
      <c r="N68" s="143"/>
      <c r="O68" s="143"/>
      <c r="P68" s="56"/>
    </row>
    <row r="69" spans="1:16" s="141" customFormat="1" ht="14.25">
      <c r="A69" s="131" t="s">
        <v>837</v>
      </c>
      <c r="B69" s="128" t="s">
        <v>202</v>
      </c>
      <c r="C69" s="136" t="s">
        <v>772</v>
      </c>
      <c r="D69" s="135" t="s">
        <v>712</v>
      </c>
      <c r="E69" s="140">
        <v>40</v>
      </c>
      <c r="F69" s="143"/>
      <c r="G69" s="143"/>
      <c r="H69" s="143"/>
      <c r="I69" s="143"/>
      <c r="J69" s="143"/>
      <c r="K69" s="143"/>
      <c r="L69" s="143"/>
      <c r="M69" s="143"/>
      <c r="N69" s="143"/>
      <c r="O69" s="143"/>
      <c r="P69" s="56"/>
    </row>
    <row r="70" spans="1:16" s="141" customFormat="1" ht="25.5">
      <c r="A70" s="131" t="s">
        <v>838</v>
      </c>
      <c r="B70" s="128" t="s">
        <v>202</v>
      </c>
      <c r="C70" s="136" t="s">
        <v>773</v>
      </c>
      <c r="D70" s="135" t="s">
        <v>30</v>
      </c>
      <c r="E70" s="140">
        <v>30</v>
      </c>
      <c r="F70" s="143"/>
      <c r="G70" s="143"/>
      <c r="H70" s="143"/>
      <c r="I70" s="143"/>
      <c r="J70" s="143"/>
      <c r="K70" s="143"/>
      <c r="L70" s="143"/>
      <c r="M70" s="143"/>
      <c r="N70" s="143"/>
      <c r="O70" s="143"/>
      <c r="P70" s="56"/>
    </row>
    <row r="71" spans="1:16" s="141" customFormat="1" ht="25.5">
      <c r="A71" s="131" t="s">
        <v>839</v>
      </c>
      <c r="B71" s="128" t="s">
        <v>202</v>
      </c>
      <c r="C71" s="136" t="s">
        <v>774</v>
      </c>
      <c r="D71" s="135" t="s">
        <v>30</v>
      </c>
      <c r="E71" s="140">
        <v>30</v>
      </c>
      <c r="F71" s="143"/>
      <c r="G71" s="143"/>
      <c r="H71" s="143"/>
      <c r="I71" s="143"/>
      <c r="J71" s="143"/>
      <c r="K71" s="143"/>
      <c r="L71" s="143"/>
      <c r="M71" s="143"/>
      <c r="N71" s="143"/>
      <c r="O71" s="143"/>
      <c r="P71" s="56"/>
    </row>
    <row r="72" spans="1:16" s="141" customFormat="1" ht="14.25">
      <c r="A72" s="131" t="s">
        <v>840</v>
      </c>
      <c r="B72" s="128" t="s">
        <v>202</v>
      </c>
      <c r="C72" s="136" t="s">
        <v>775</v>
      </c>
      <c r="D72" s="135" t="s">
        <v>30</v>
      </c>
      <c r="E72" s="140">
        <v>10</v>
      </c>
      <c r="F72" s="143"/>
      <c r="G72" s="143"/>
      <c r="H72" s="143"/>
      <c r="I72" s="143"/>
      <c r="J72" s="143"/>
      <c r="K72" s="143"/>
      <c r="L72" s="143"/>
      <c r="M72" s="143"/>
      <c r="N72" s="143"/>
      <c r="O72" s="143"/>
      <c r="P72" s="56"/>
    </row>
    <row r="73" spans="1:16" s="141" customFormat="1" ht="25.5">
      <c r="A73" s="131" t="s">
        <v>841</v>
      </c>
      <c r="B73" s="128" t="s">
        <v>202</v>
      </c>
      <c r="C73" s="136" t="s">
        <v>776</v>
      </c>
      <c r="D73" s="135" t="s">
        <v>728</v>
      </c>
      <c r="E73" s="140">
        <v>1</v>
      </c>
      <c r="F73" s="143"/>
      <c r="G73" s="143"/>
      <c r="H73" s="143"/>
      <c r="I73" s="143"/>
      <c r="J73" s="143"/>
      <c r="K73" s="143"/>
      <c r="L73" s="143"/>
      <c r="M73" s="143"/>
      <c r="N73" s="143"/>
      <c r="O73" s="143"/>
      <c r="P73" s="56"/>
    </row>
    <row r="74" spans="1:16" s="141" customFormat="1" ht="33.75" customHeight="1">
      <c r="A74" s="131"/>
      <c r="B74" s="131"/>
      <c r="C74" s="384" t="s">
        <v>785</v>
      </c>
      <c r="D74" s="384"/>
      <c r="E74" s="384"/>
      <c r="F74" s="52"/>
      <c r="G74" s="143"/>
      <c r="H74" s="144"/>
      <c r="I74" s="88"/>
      <c r="J74" s="143"/>
      <c r="K74" s="143"/>
      <c r="L74" s="143"/>
      <c r="M74" s="143"/>
      <c r="N74" s="143"/>
      <c r="O74" s="143"/>
      <c r="P74" s="143"/>
    </row>
    <row r="75" spans="1:16" s="141" customFormat="1" ht="14.25">
      <c r="A75" s="131" t="s">
        <v>842</v>
      </c>
      <c r="B75" s="128" t="s">
        <v>202</v>
      </c>
      <c r="C75" s="136" t="s">
        <v>777</v>
      </c>
      <c r="D75" s="135" t="s">
        <v>712</v>
      </c>
      <c r="E75" s="140">
        <v>1</v>
      </c>
      <c r="F75" s="143"/>
      <c r="G75" s="143"/>
      <c r="H75" s="143"/>
      <c r="I75" s="143"/>
      <c r="J75" s="143"/>
      <c r="K75" s="143"/>
      <c r="L75" s="143"/>
      <c r="M75" s="143"/>
      <c r="N75" s="143"/>
      <c r="O75" s="143"/>
      <c r="P75" s="56"/>
    </row>
    <row r="76" spans="1:16" s="141" customFormat="1" ht="51">
      <c r="A76" s="131" t="s">
        <v>843</v>
      </c>
      <c r="B76" s="128" t="s">
        <v>202</v>
      </c>
      <c r="C76" s="136" t="s">
        <v>779</v>
      </c>
      <c r="D76" s="135" t="s">
        <v>712</v>
      </c>
      <c r="E76" s="140">
        <v>6</v>
      </c>
      <c r="F76" s="143"/>
      <c r="G76" s="143"/>
      <c r="H76" s="143"/>
      <c r="I76" s="143"/>
      <c r="J76" s="143"/>
      <c r="K76" s="143"/>
      <c r="L76" s="143"/>
      <c r="M76" s="143"/>
      <c r="N76" s="143"/>
      <c r="O76" s="143"/>
      <c r="P76" s="56"/>
    </row>
    <row r="77" spans="1:16" s="141" customFormat="1" ht="51">
      <c r="A77" s="131" t="s">
        <v>844</v>
      </c>
      <c r="B77" s="128" t="s">
        <v>202</v>
      </c>
      <c r="C77" s="136" t="s">
        <v>780</v>
      </c>
      <c r="D77" s="135" t="s">
        <v>38</v>
      </c>
      <c r="E77" s="140">
        <v>1</v>
      </c>
      <c r="F77" s="143"/>
      <c r="G77" s="143"/>
      <c r="H77" s="143"/>
      <c r="I77" s="143"/>
      <c r="J77" s="143"/>
      <c r="K77" s="143"/>
      <c r="L77" s="143"/>
      <c r="M77" s="143"/>
      <c r="N77" s="143"/>
      <c r="O77" s="143"/>
      <c r="P77" s="56"/>
    </row>
    <row r="78" spans="1:16" s="141" customFormat="1" ht="38.25">
      <c r="A78" s="131" t="s">
        <v>845</v>
      </c>
      <c r="B78" s="128" t="s">
        <v>202</v>
      </c>
      <c r="C78" s="136" t="s">
        <v>781</v>
      </c>
      <c r="D78" s="135" t="s">
        <v>38</v>
      </c>
      <c r="E78" s="140">
        <v>1</v>
      </c>
      <c r="F78" s="143"/>
      <c r="G78" s="143"/>
      <c r="H78" s="143"/>
      <c r="I78" s="143"/>
      <c r="J78" s="143"/>
      <c r="K78" s="143"/>
      <c r="L78" s="143"/>
      <c r="M78" s="143"/>
      <c r="N78" s="143"/>
      <c r="O78" s="143"/>
      <c r="P78" s="56"/>
    </row>
    <row r="79" spans="1:16" s="141" customFormat="1" ht="14.25">
      <c r="A79" s="131" t="s">
        <v>846</v>
      </c>
      <c r="B79" s="128" t="s">
        <v>202</v>
      </c>
      <c r="C79" s="136" t="s">
        <v>782</v>
      </c>
      <c r="D79" s="135" t="s">
        <v>30</v>
      </c>
      <c r="E79" s="140">
        <v>250</v>
      </c>
      <c r="F79" s="143"/>
      <c r="G79" s="143"/>
      <c r="H79" s="143"/>
      <c r="I79" s="143"/>
      <c r="J79" s="143"/>
      <c r="K79" s="143"/>
      <c r="L79" s="143"/>
      <c r="M79" s="143"/>
      <c r="N79" s="143"/>
      <c r="O79" s="143"/>
      <c r="P79" s="56"/>
    </row>
    <row r="80" spans="1:16" s="141" customFormat="1" ht="14.25">
      <c r="A80" s="131" t="s">
        <v>847</v>
      </c>
      <c r="B80" s="128" t="s">
        <v>202</v>
      </c>
      <c r="C80" s="136" t="s">
        <v>783</v>
      </c>
      <c r="D80" s="135" t="s">
        <v>16</v>
      </c>
      <c r="E80" s="140">
        <v>1</v>
      </c>
      <c r="F80" s="143"/>
      <c r="G80" s="143"/>
      <c r="H80" s="143"/>
      <c r="I80" s="143"/>
      <c r="J80" s="143"/>
      <c r="K80" s="143"/>
      <c r="L80" s="143"/>
      <c r="M80" s="143"/>
      <c r="N80" s="143"/>
      <c r="O80" s="143"/>
      <c r="P80" s="56"/>
    </row>
    <row r="81" spans="1:16" s="141" customFormat="1" ht="14.25">
      <c r="A81" s="131" t="s">
        <v>848</v>
      </c>
      <c r="B81" s="128" t="s">
        <v>202</v>
      </c>
      <c r="C81" s="136" t="s">
        <v>784</v>
      </c>
      <c r="D81" s="135" t="s">
        <v>35</v>
      </c>
      <c r="E81" s="140">
        <v>1</v>
      </c>
      <c r="F81" s="143"/>
      <c r="G81" s="143"/>
      <c r="H81" s="143"/>
      <c r="I81" s="143"/>
      <c r="J81" s="143"/>
      <c r="K81" s="143"/>
      <c r="L81" s="143"/>
      <c r="M81" s="143"/>
      <c r="N81" s="143"/>
      <c r="O81" s="143"/>
      <c r="P81" s="56"/>
    </row>
    <row r="82" spans="1:16" s="141" customFormat="1" ht="14.25">
      <c r="A82" s="131" t="s">
        <v>849</v>
      </c>
      <c r="B82" s="128" t="s">
        <v>202</v>
      </c>
      <c r="C82" s="136" t="s">
        <v>778</v>
      </c>
      <c r="D82" s="135" t="s">
        <v>30</v>
      </c>
      <c r="E82" s="140">
        <v>150</v>
      </c>
      <c r="F82" s="143"/>
      <c r="G82" s="143"/>
      <c r="H82" s="143"/>
      <c r="I82" s="143"/>
      <c r="J82" s="143"/>
      <c r="K82" s="143"/>
      <c r="L82" s="143"/>
      <c r="M82" s="143"/>
      <c r="N82" s="143"/>
      <c r="O82" s="143"/>
      <c r="P82" s="56"/>
    </row>
    <row r="83" spans="1:16" s="141" customFormat="1" ht="14.25">
      <c r="A83" s="131" t="s">
        <v>850</v>
      </c>
      <c r="B83" s="128" t="s">
        <v>202</v>
      </c>
      <c r="C83" s="136" t="s">
        <v>727</v>
      </c>
      <c r="D83" s="135" t="s">
        <v>728</v>
      </c>
      <c r="E83" s="140">
        <v>1</v>
      </c>
      <c r="F83" s="143"/>
      <c r="G83" s="143"/>
      <c r="H83" s="143"/>
      <c r="I83" s="143"/>
      <c r="J83" s="143"/>
      <c r="K83" s="143"/>
      <c r="L83" s="143"/>
      <c r="M83" s="143"/>
      <c r="N83" s="143"/>
      <c r="O83" s="143"/>
      <c r="P83" s="56"/>
    </row>
    <row r="84" spans="1:16" ht="15.75" thickBot="1">
      <c r="A84" s="105"/>
      <c r="B84" s="105"/>
      <c r="C84" s="67"/>
      <c r="D84" s="68"/>
      <c r="E84" s="68"/>
      <c r="F84" s="91"/>
      <c r="G84" s="69"/>
      <c r="H84" s="69"/>
      <c r="I84" s="91"/>
      <c r="J84" s="91"/>
      <c r="K84" s="92"/>
      <c r="L84" s="104"/>
      <c r="M84" s="92"/>
      <c r="N84" s="92"/>
      <c r="O84" s="92"/>
      <c r="P84" s="92"/>
    </row>
    <row r="85" spans="1:16" ht="26.25" thickTop="1">
      <c r="A85" s="101"/>
      <c r="B85" s="93"/>
      <c r="C85" s="66" t="s">
        <v>214</v>
      </c>
      <c r="D85" s="94"/>
      <c r="E85" s="95"/>
      <c r="F85" s="96"/>
      <c r="G85" s="96"/>
      <c r="H85" s="96"/>
      <c r="I85" s="96"/>
      <c r="J85" s="96"/>
      <c r="K85" s="97"/>
      <c r="L85" s="98">
        <f>SUM(L11:L83)</f>
        <v>0</v>
      </c>
      <c r="M85" s="98">
        <f>SUM(M11:M83)</f>
        <v>0</v>
      </c>
      <c r="N85" s="98">
        <f>SUM(N11:N83)</f>
        <v>0</v>
      </c>
      <c r="O85" s="98">
        <f>SUM(O11:O83)</f>
        <v>0</v>
      </c>
      <c r="P85" s="98">
        <f>SUM(P11:P83)</f>
        <v>0</v>
      </c>
    </row>
    <row r="86" spans="1:16">
      <c r="A86" s="118" t="s">
        <v>81</v>
      </c>
      <c r="B86" s="118"/>
      <c r="C86" s="122" t="s">
        <v>204</v>
      </c>
      <c r="D86" s="119" t="str">
        <f>N6</f>
        <v>2017 gada 24.augustā</v>
      </c>
      <c r="E86" s="119"/>
      <c r="F86" s="124"/>
      <c r="G86" s="124"/>
      <c r="H86" s="124"/>
      <c r="I86" s="124"/>
      <c r="J86" s="124"/>
      <c r="K86" s="124"/>
      <c r="L86" s="124"/>
      <c r="M86" s="124"/>
      <c r="N86" s="124"/>
      <c r="O86" s="124"/>
      <c r="P86" s="124"/>
    </row>
    <row r="87" spans="1:16">
      <c r="A87" s="114" t="s">
        <v>201</v>
      </c>
      <c r="B87" s="161" t="str">
        <f>N6</f>
        <v>2017 gada 24.augustā</v>
      </c>
      <c r="C87" s="89"/>
      <c r="D87" s="124"/>
      <c r="E87" s="119"/>
      <c r="F87" s="124"/>
      <c r="G87" s="124"/>
      <c r="H87" s="124"/>
      <c r="I87" s="124"/>
      <c r="J87" s="124"/>
      <c r="K87" s="124"/>
      <c r="L87" s="124"/>
      <c r="M87" s="124"/>
      <c r="N87" s="124"/>
      <c r="O87" s="124"/>
      <c r="P87" s="124"/>
    </row>
    <row r="88" spans="1:16">
      <c r="A88" s="118" t="s">
        <v>9</v>
      </c>
      <c r="B88" s="118"/>
      <c r="C88" s="117" t="s">
        <v>254</v>
      </c>
      <c r="D88" s="124" t="str">
        <f>N6</f>
        <v>2017 gada 24.augustā</v>
      </c>
      <c r="E88" s="119"/>
      <c r="F88" s="124"/>
      <c r="G88" s="124"/>
      <c r="H88" s="124"/>
      <c r="I88" s="124"/>
      <c r="J88" s="124"/>
      <c r="K88" s="124"/>
      <c r="L88" s="124"/>
      <c r="M88" s="124"/>
      <c r="N88" s="124"/>
      <c r="O88" s="124"/>
      <c r="P88" s="124"/>
    </row>
    <row r="89" spans="1:16" ht="15">
      <c r="A89" s="118" t="s">
        <v>203</v>
      </c>
      <c r="B89" s="173"/>
      <c r="C89" s="172" t="s">
        <v>1112</v>
      </c>
      <c r="E89" s="121"/>
    </row>
    <row r="90" spans="1:16">
      <c r="A90" s="118"/>
      <c r="B90" s="118"/>
      <c r="C90" s="117"/>
      <c r="E90" s="121"/>
    </row>
    <row r="94" spans="1:16">
      <c r="B94" s="121"/>
    </row>
  </sheetData>
  <mergeCells count="21">
    <mergeCell ref="C38:E38"/>
    <mergeCell ref="C41:E41"/>
    <mergeCell ref="C49:E49"/>
    <mergeCell ref="C59:E59"/>
    <mergeCell ref="C74:E74"/>
    <mergeCell ref="F8:K8"/>
    <mergeCell ref="L8:P8"/>
    <mergeCell ref="C12:E12"/>
    <mergeCell ref="C29:E29"/>
    <mergeCell ref="C7:E7"/>
    <mergeCell ref="A8:A9"/>
    <mergeCell ref="B8:B9"/>
    <mergeCell ref="C8:C9"/>
    <mergeCell ref="D8:D9"/>
    <mergeCell ref="E8:E9"/>
    <mergeCell ref="L6:M6"/>
    <mergeCell ref="C2:F2"/>
    <mergeCell ref="C3:E3"/>
    <mergeCell ref="C4:E4"/>
    <mergeCell ref="C5:E5"/>
    <mergeCell ref="C6:E6"/>
  </mergeCell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9</vt:i4>
      </vt:variant>
      <vt:variant>
        <vt:lpstr>Diapazoni ar nosaukumiem</vt:lpstr>
      </vt:variant>
      <vt:variant>
        <vt:i4>13</vt:i4>
      </vt:variant>
    </vt:vector>
  </HeadingPairs>
  <TitlesOfParts>
    <vt:vector size="22" baseType="lpstr">
      <vt:lpstr>Būvnieka koptāme</vt:lpstr>
      <vt:lpstr>Kopsavilkums</vt:lpstr>
      <vt:lpstr>LT-1;SagatavZemesd</vt:lpstr>
      <vt:lpstr>LT-2; VispCeltn</vt:lpstr>
      <vt:lpstr>LT-3; UK_UKT</vt:lpstr>
      <vt:lpstr>LT-4; AVK_SAT</vt:lpstr>
      <vt:lpstr>LT-5; SM</vt:lpstr>
      <vt:lpstr>LT-6; VAS</vt:lpstr>
      <vt:lpstr>LT-7; EL</vt:lpstr>
      <vt:lpstr>Kopsavilkums!Drukas_apgabals</vt:lpstr>
      <vt:lpstr>'LT-1;SagatavZemesd'!Drukas_apgabals</vt:lpstr>
      <vt:lpstr>'LT-2; VispCeltn'!Drukas_apgabals</vt:lpstr>
      <vt:lpstr>'LT-3; UK_UKT'!Drukas_apgabals</vt:lpstr>
      <vt:lpstr>'LT-4; AVK_SAT'!Drukas_apgabals</vt:lpstr>
      <vt:lpstr>'LT-5; SM'!Drukas_apgabals</vt:lpstr>
      <vt:lpstr>'LT-6; VAS'!Drukas_apgabals</vt:lpstr>
      <vt:lpstr>'LT-7; EL'!Drukas_apgabals</vt:lpstr>
      <vt:lpstr>Kopsavilkums!Drukāt_virsrakstus</vt:lpstr>
      <vt:lpstr>'LT-1;SagatavZemesd'!Drukāt_virsrakstus</vt:lpstr>
      <vt:lpstr>'LT-2; VispCeltn'!Drukāt_virsrakstus</vt:lpstr>
      <vt:lpstr>'LT-3; UK_UKT'!Drukāt_virsrakstus</vt:lpstr>
      <vt:lpstr>'LT-4; AVK_SAT'!Drukāt_virsrakstus</vt:lpstr>
    </vt:vector>
  </TitlesOfParts>
  <Company>Cers projekti 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evija</dc:creator>
  <cp:lastModifiedBy>Lietotajs</cp:lastModifiedBy>
  <cp:lastPrinted>2019-01-08T07:38:25Z</cp:lastPrinted>
  <dcterms:created xsi:type="dcterms:W3CDTF">2011-03-23T14:07:45Z</dcterms:created>
  <dcterms:modified xsi:type="dcterms:W3CDTF">2019-01-08T07:39:45Z</dcterms:modified>
</cp:coreProperties>
</file>