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tāme" sheetId="1" r:id="rId1"/>
    <sheet name="2.tāme" sheetId="2" r:id="rId2"/>
    <sheet name="3.tāme" sheetId="3" r:id="rId3"/>
    <sheet name="4.tāme" sheetId="4" r:id="rId4"/>
    <sheet name="5.tāme" sheetId="5" r:id="rId5"/>
    <sheet name="6.tāme" sheetId="6" r:id="rId6"/>
    <sheet name="koptāme" sheetId="7" r:id="rId7"/>
  </sheets>
  <definedNames>
    <definedName name="_xlnm.Print_Area_13">'1.tāme'!$A$1:$G$91</definedName>
    <definedName name="_xlnm.Print_Titles_13">'1.tāme'!$A$15:$GX$15</definedName>
    <definedName name="Excel_BuiltIn_Print_Titles_1">'1.tāme'!$A$15:$HT$15</definedName>
    <definedName name="Excel_BuiltIn_Print_Titles_1_1">'1.tāme'!$A$15:$HE$15</definedName>
  </definedNames>
  <calcPr fullCalcOnLoad="1" fullPrecision="0"/>
</workbook>
</file>

<file path=xl/sharedStrings.xml><?xml version="1.0" encoding="utf-8"?>
<sst xmlns="http://schemas.openxmlformats.org/spreadsheetml/2006/main" count="885" uniqueCount="524">
  <si>
    <t>Darbu daudzumu saraksts</t>
  </si>
  <si>
    <t>1.tāme</t>
  </si>
  <si>
    <t>Vispārējie būvdarbi</t>
  </si>
  <si>
    <t>Ceļi un laukumi</t>
  </si>
  <si>
    <t>(darba veids vai konstruktīvā elementa nosaukums)</t>
  </si>
  <si>
    <t>Būves nosaukums: Sauleskalna un Kārļa ielas Sauleskalnā, Bērzaunes pagastā, Madonas novadā pārbūve</t>
  </si>
  <si>
    <t>Objekta nosaukums: Sauleskalna un Kārļa ielas Sauleskalnā, Bērzaunes pagastā, Madonas novadā pārbūve</t>
  </si>
  <si>
    <t>Objekta adrese: Sauleskalna un Kārļa ielas, Sauleskalns, Madonas novads</t>
  </si>
  <si>
    <t>Tāme sastādīta 2018.gada tirgus cenās, pamatojoties uz TS, ĢP daļas rasējumiem.</t>
  </si>
  <si>
    <r>
      <t xml:space="preserve">Tāmes izmaksas </t>
    </r>
    <r>
      <rPr>
        <i/>
        <sz val="12"/>
        <color indexed="8"/>
        <rFont val="Times New Roman"/>
        <family val="1"/>
      </rPr>
      <t>euro</t>
    </r>
  </si>
  <si>
    <t>Nr.p.k.</t>
  </si>
  <si>
    <t>Nr. Specifikācijās</t>
  </si>
  <si>
    <t>Darba nosaukums</t>
  </si>
  <si>
    <t>Mērvienība</t>
  </si>
  <si>
    <t>Daudzums</t>
  </si>
  <si>
    <t>Vienības cena (euro)</t>
  </si>
  <si>
    <t>Kopējā cena (euro)</t>
  </si>
  <si>
    <t>1-1</t>
  </si>
  <si>
    <t>Sagatavošanas darbi</t>
  </si>
  <si>
    <t>1-1-1</t>
  </si>
  <si>
    <t>2.5</t>
  </si>
  <si>
    <t>Izpilddokumentācijas sagatavošana (tai skaitā arī izpildīto darbu digitālais uzmērījums atbilstoši "Ceļu specifikācijas 2017" prasībām)</t>
  </si>
  <si>
    <t>1-1-2</t>
  </si>
  <si>
    <t>2.2</t>
  </si>
  <si>
    <t>Mobilizācija un sagatavošanās būvdarbu veikšanai</t>
  </si>
  <si>
    <t>1-1-3</t>
  </si>
  <si>
    <t>2.3</t>
  </si>
  <si>
    <t xml:space="preserve">Satiksmes organizācija būvdarbu laikā </t>
  </si>
  <si>
    <t>1-1-4</t>
  </si>
  <si>
    <t>3.1</t>
  </si>
  <si>
    <t>Uzmērīšana un nospraušana</t>
  </si>
  <si>
    <t xml:space="preserve">m </t>
  </si>
  <si>
    <t>1-1-5</t>
  </si>
  <si>
    <t>3.3</t>
  </si>
  <si>
    <r>
      <t xml:space="preserve">Asfaltbetona seguma </t>
    </r>
    <r>
      <rPr>
        <b/>
        <sz val="12"/>
        <rFont val="Times New Roman"/>
        <family val="1"/>
      </rPr>
      <t>frēzēšana, hvid=4cm,</t>
    </r>
    <r>
      <rPr>
        <sz val="12"/>
        <rFont val="Times New Roman"/>
        <family val="1"/>
      </rPr>
      <t xml:space="preserve"> </t>
    </r>
    <r>
      <rPr>
        <b/>
        <sz val="12"/>
        <rFont val="Times New Roman"/>
        <family val="1"/>
      </rPr>
      <t xml:space="preserve">ar nofrēzētā materiāla </t>
    </r>
    <r>
      <rPr>
        <b/>
        <sz val="12"/>
        <color indexed="8"/>
        <rFont val="Times New Roman"/>
        <family val="1"/>
      </rPr>
      <t>aizvešanu uz Pasūtītāja norādītu atbērtni 10km attālumā</t>
    </r>
  </si>
  <si>
    <r>
      <t>m</t>
    </r>
    <r>
      <rPr>
        <vertAlign val="superscript"/>
        <sz val="12"/>
        <rFont val="Times New Roman"/>
        <family val="1"/>
      </rPr>
      <t>3</t>
    </r>
  </si>
  <si>
    <t>1-1-6</t>
  </si>
  <si>
    <r>
      <t xml:space="preserve">Asfaltbetona seguma </t>
    </r>
    <r>
      <rPr>
        <b/>
        <sz val="12"/>
        <rFont val="Times New Roman"/>
        <family val="1"/>
      </rPr>
      <t>frēzēšana, hvid=10cm,</t>
    </r>
    <r>
      <rPr>
        <sz val="12"/>
        <rFont val="Times New Roman"/>
        <family val="1"/>
      </rPr>
      <t xml:space="preserve"> </t>
    </r>
    <r>
      <rPr>
        <b/>
        <sz val="12"/>
        <rFont val="Times New Roman"/>
        <family val="1"/>
      </rPr>
      <t xml:space="preserve">ar nofrēzētā materiāla </t>
    </r>
    <r>
      <rPr>
        <b/>
        <sz val="12"/>
        <color indexed="8"/>
        <rFont val="Times New Roman"/>
        <family val="1"/>
      </rPr>
      <t>aizvešanu uz Pasūtītāja norādītu atbērtni 10km attālumā</t>
    </r>
  </si>
  <si>
    <t>1-1-7</t>
  </si>
  <si>
    <t>3.2</t>
  </si>
  <si>
    <r>
      <t xml:space="preserve">Grants un šķembu seguma demontāža </t>
    </r>
    <r>
      <rPr>
        <b/>
        <sz val="12"/>
        <color indexed="8"/>
        <rFont val="Times New Roman"/>
        <family val="1"/>
      </rPr>
      <t>ar demontētā materiāla aizvešanu uz Pasūtītāja norādītu atbērtni 10km attālumā, h</t>
    </r>
    <r>
      <rPr>
        <b/>
        <vertAlign val="subscript"/>
        <sz val="12"/>
        <color indexed="8"/>
        <rFont val="Times New Roman"/>
        <family val="1"/>
      </rPr>
      <t>vid</t>
    </r>
    <r>
      <rPr>
        <b/>
        <sz val="12"/>
        <color indexed="8"/>
        <rFont val="Times New Roman"/>
        <family val="1"/>
      </rPr>
      <t>=20 cm</t>
    </r>
  </si>
  <si>
    <t>1-1-8</t>
  </si>
  <si>
    <r>
      <t xml:space="preserve">Asfaltbetona ceļa segas pamata kārtu demontāža </t>
    </r>
    <r>
      <rPr>
        <b/>
        <sz val="12"/>
        <color indexed="8"/>
        <rFont val="Times New Roman"/>
        <family val="1"/>
      </rPr>
      <t>ar demontētā materiāla aizvešanu uz Pasūtītāja norādītu atbērtni 10km attālumā, h</t>
    </r>
    <r>
      <rPr>
        <b/>
        <vertAlign val="subscript"/>
        <sz val="12"/>
        <color indexed="8"/>
        <rFont val="Times New Roman"/>
        <family val="1"/>
      </rPr>
      <t>vid</t>
    </r>
    <r>
      <rPr>
        <b/>
        <sz val="12"/>
        <color indexed="8"/>
        <rFont val="Times New Roman"/>
        <family val="1"/>
      </rPr>
      <t>=30cm</t>
    </r>
  </si>
  <si>
    <t>1-1-9</t>
  </si>
  <si>
    <r>
      <t xml:space="preserve">Betona seguma demontāža </t>
    </r>
    <r>
      <rPr>
        <b/>
        <sz val="12"/>
        <color indexed="8"/>
        <rFont val="Times New Roman"/>
        <family val="1"/>
      </rPr>
      <t>ar demontētā materiāla aizvešanu uz Pasūtītāja norādītu atbērtni 10km attālumā, h</t>
    </r>
    <r>
      <rPr>
        <b/>
        <vertAlign val="subscript"/>
        <sz val="12"/>
        <color indexed="8"/>
        <rFont val="Times New Roman"/>
        <family val="1"/>
      </rPr>
      <t>vid</t>
    </r>
    <r>
      <rPr>
        <b/>
        <sz val="12"/>
        <color indexed="8"/>
        <rFont val="Times New Roman"/>
        <family val="1"/>
      </rPr>
      <t>=10cm</t>
    </r>
  </si>
  <si>
    <t>1-1-10</t>
  </si>
  <si>
    <r>
      <t xml:space="preserve">Akmeņu demontāža, </t>
    </r>
    <r>
      <rPr>
        <b/>
        <sz val="12"/>
        <color indexed="8"/>
        <rFont val="Times New Roman"/>
        <family val="1"/>
      </rPr>
      <t xml:space="preserve"> nododot zemes īpašniekam vai pārvietojot uz Zemes īpašnieka norādītu vietu 100m rādiusā, atteikuma gadījumā aizvest uz Būvuzņēmēja atbērtni, laukakmeņu atrašanās vietu sk. GP-1</t>
    </r>
  </si>
  <si>
    <t>gb</t>
  </si>
  <si>
    <t>1-1-11</t>
  </si>
  <si>
    <r>
      <t xml:space="preserve">Šķeldas demontāža </t>
    </r>
    <r>
      <rPr>
        <b/>
        <sz val="12"/>
        <color indexed="8"/>
        <rFont val="Times New Roman"/>
        <family val="1"/>
      </rPr>
      <t>ar demontētā materiāla aizvešanu uz Pasūtītāja norādītu atbērtni 10km attālumā, h</t>
    </r>
    <r>
      <rPr>
        <b/>
        <vertAlign val="subscript"/>
        <sz val="12"/>
        <color indexed="8"/>
        <rFont val="Times New Roman"/>
        <family val="1"/>
      </rPr>
      <t>vid</t>
    </r>
    <r>
      <rPr>
        <b/>
        <sz val="12"/>
        <color indexed="8"/>
        <rFont val="Times New Roman"/>
        <family val="1"/>
      </rPr>
      <t>=1,0m</t>
    </r>
  </si>
  <si>
    <r>
      <t xml:space="preserve">Koku zāģēšana un celmu laušana, </t>
    </r>
    <r>
      <rPr>
        <b/>
        <sz val="12"/>
        <color indexed="8"/>
        <rFont val="Times New Roman"/>
        <family val="1"/>
      </rPr>
      <t>kokmateriālus nododot zemes īpašniekam, atteikuma gadījumā aizvest uz Būvuzņēmēja atbērtni</t>
    </r>
  </si>
  <si>
    <t>1-1-12</t>
  </si>
  <si>
    <t>1-1-13</t>
  </si>
  <si>
    <t>1-1-14</t>
  </si>
  <si>
    <t>Betona apmaļu demontāža ar demontētā materiāla aizvešanu uz Pasūtītāja norādītu atbērtni 10km attālumā</t>
  </si>
  <si>
    <t>1-1-15</t>
  </si>
  <si>
    <t>Mazuta tvertnes pamatu demontāža ar demontētā materiāla aizvešanu uz Pasūtītāja atbērtni 10km attālumā</t>
  </si>
  <si>
    <t>1-2</t>
  </si>
  <si>
    <t>Komunikāciju pārbūve</t>
  </si>
  <si>
    <t>1-2-1</t>
  </si>
  <si>
    <t>8.1</t>
  </si>
  <si>
    <r>
      <t>Kabeļu iečaulošana dalīta tipa caurulēs, d=110 hvid=</t>
    </r>
    <r>
      <rPr>
        <sz val="12"/>
        <color indexed="8"/>
        <rFont val="Times New Roman"/>
        <family val="1"/>
      </rPr>
      <t>1m dziļumā, tai skaitā tranšejas rakšana, aizbēršana blietējot pa 30cm kārtām, segumu atjaunošana tranšejas zonā</t>
    </r>
  </si>
  <si>
    <t>1-2-2</t>
  </si>
  <si>
    <t>3.4</t>
  </si>
  <si>
    <t>Lietus ūdens kanlizācijas, sadzīves kanalizācijas un ūdensvada aku vāku remonts asfalta segumā, t.sk. Akas vāka nomaiņa uz peldoša tipa, esošās atbalsta konstrukcijas remontu vai nomaiņu, pārsedžu nomaiņu, kā arī vēlāku regulēšanu vai pieguļošās skartās teritorijas atjaunošanu</t>
  </si>
  <si>
    <t>1-2-3</t>
  </si>
  <si>
    <t>Siltumtīklu aku vāku remonts asfalta segumā, t.sk. Akas vāka nomaiņa uz peldoša tipa, esošās atbalsta konstrukcijas remontu vai nomaiņu, pārsedžu nomaiņu, kā arī vēlāku regulēšanu vai pieguļošās skartās teritorijas atjaunošanu</t>
  </si>
  <si>
    <t>1-2-4</t>
  </si>
  <si>
    <t>Siltumtīklu kapju līmeņošana, nepieciešamības gadījumā nomaiņa uz "peldoša" tipa kapi, esošās atbalsta konstrukcijas remontu vai nomaiņu, pārsedžu nomaiņu, kā arī vēlāku regulēšanu vai pieguļošās skartās teritorijas atjaunošanu</t>
  </si>
  <si>
    <t>1-2-5</t>
  </si>
  <si>
    <t>Lattelecom telekomunikāciju aku vāku remonts asfalta segumā, t.sk. Akas vāka nomaiņa uz peldoša tipa, esošās atbalsta konstrukcijas remontu vai nomaiņu, pārsedžu nomaiņu, kā arī vēlāku regulēšanu</t>
  </si>
  <si>
    <t>1-3</t>
  </si>
  <si>
    <t>Zemes darbi</t>
  </si>
  <si>
    <t>1-3-1</t>
  </si>
  <si>
    <t>4.2</t>
  </si>
  <si>
    <t>Augu zemes noņemšana, Hvid=20cm,  un noņemto augu zemi, kas atbilst “Ceļu specifikācijas 2017” uzglabāšana atpakaļ uzlikšanai</t>
  </si>
  <si>
    <t>1-3-2</t>
  </si>
  <si>
    <t>Augu zemes noņemšana, Hvid=20cm,  un aizvešanu uz Pasūtītāja norādītu atbērtni 10km attālumā</t>
  </si>
  <si>
    <t>1-3-3</t>
  </si>
  <si>
    <t>4.4</t>
  </si>
  <si>
    <t>Zemes klātnes ierakuma būvniecība, ierakuma grunti pārvietojot uzbērumā, ja tā atbilst “Ceļu specifikācijas 2017”</t>
  </si>
  <si>
    <t>1-3-4</t>
  </si>
  <si>
    <t>Zemes klātnes ierakuma būvniecība, grunti aizvedot uz Pasūtītāja norādītu atbērtni līdz 10km attālumā</t>
  </si>
  <si>
    <t>1-4</t>
  </si>
  <si>
    <t>Ar saistvielām saistītas konstruktīvās kārtas</t>
  </si>
  <si>
    <t>1-4-1</t>
  </si>
  <si>
    <t>6.2</t>
  </si>
  <si>
    <r>
      <t>A/b AC 11</t>
    </r>
    <r>
      <rPr>
        <vertAlign val="subscript"/>
        <sz val="12"/>
        <rFont val="Times New Roman"/>
        <family val="1"/>
      </rPr>
      <t>surf</t>
    </r>
    <r>
      <rPr>
        <sz val="12"/>
        <color indexed="8"/>
        <rFont val="Times New Roman"/>
        <family val="1"/>
      </rPr>
      <t>, h=4cm, AADT</t>
    </r>
    <r>
      <rPr>
        <vertAlign val="subscript"/>
        <sz val="12"/>
        <rFont val="Times New Roman"/>
        <family val="1"/>
      </rPr>
      <t xml:space="preserve"> j,pievestā</t>
    </r>
    <r>
      <rPr>
        <sz val="12"/>
        <color indexed="8"/>
        <rFont val="Times New Roman"/>
        <family val="1"/>
      </rPr>
      <t xml:space="preserve"> 101-500</t>
    </r>
  </si>
  <si>
    <r>
      <t>m</t>
    </r>
    <r>
      <rPr>
        <vertAlign val="superscript"/>
        <sz val="12"/>
        <color indexed="8"/>
        <rFont val="Times New Roman"/>
        <family val="1"/>
      </rPr>
      <t>2</t>
    </r>
  </si>
  <si>
    <t>1-4-2</t>
  </si>
  <si>
    <r>
      <t>A/b AC 22</t>
    </r>
    <r>
      <rPr>
        <vertAlign val="subscript"/>
        <sz val="12"/>
        <rFont val="Times New Roman"/>
        <family val="1"/>
      </rPr>
      <t>bin</t>
    </r>
    <r>
      <rPr>
        <sz val="12"/>
        <color indexed="8"/>
        <rFont val="Times New Roman"/>
        <family val="1"/>
      </rPr>
      <t>, h=5cm, AADT</t>
    </r>
    <r>
      <rPr>
        <vertAlign val="subscript"/>
        <sz val="12"/>
        <rFont val="Times New Roman"/>
        <family val="1"/>
      </rPr>
      <t xml:space="preserve"> j,smagie</t>
    </r>
    <r>
      <rPr>
        <sz val="12"/>
        <color indexed="8"/>
        <rFont val="Times New Roman"/>
        <family val="1"/>
      </rPr>
      <t xml:space="preserve"> 101-500</t>
    </r>
  </si>
  <si>
    <t>1-4-3</t>
  </si>
  <si>
    <r>
      <t>A/b AC 32</t>
    </r>
    <r>
      <rPr>
        <vertAlign val="subscript"/>
        <sz val="12"/>
        <rFont val="Times New Roman"/>
        <family val="1"/>
      </rPr>
      <t>base</t>
    </r>
    <r>
      <rPr>
        <sz val="12"/>
        <color indexed="8"/>
        <rFont val="Times New Roman"/>
        <family val="1"/>
      </rPr>
      <t>, h=7cm, AADT</t>
    </r>
    <r>
      <rPr>
        <vertAlign val="subscript"/>
        <sz val="12"/>
        <rFont val="Times New Roman"/>
        <family val="1"/>
      </rPr>
      <t xml:space="preserve"> j,smagie</t>
    </r>
    <r>
      <rPr>
        <sz val="12"/>
        <color indexed="8"/>
        <rFont val="Times New Roman"/>
        <family val="1"/>
      </rPr>
      <t xml:space="preserve"> 101-500 </t>
    </r>
  </si>
  <si>
    <t>1-5</t>
  </si>
  <si>
    <t>Ar saistvielām nesaistītas konstruktīvās kārtas</t>
  </si>
  <si>
    <t>1-5-1</t>
  </si>
  <si>
    <t>5.1</t>
  </si>
  <si>
    <t>Salizturīgā kārta, h=40cm (≥60MPa)</t>
  </si>
  <si>
    <t>1-5-2</t>
  </si>
  <si>
    <t>5.2</t>
  </si>
  <si>
    <r>
      <t>Minerālmateriālu maisījums 0/45, NIII, h=11cm, AADT</t>
    </r>
    <r>
      <rPr>
        <vertAlign val="subscript"/>
        <sz val="12"/>
        <rFont val="Times New Roman"/>
        <family val="1"/>
      </rPr>
      <t xml:space="preserve"> j,smagie</t>
    </r>
    <r>
      <rPr>
        <sz val="12"/>
        <color indexed="8"/>
        <rFont val="Times New Roman"/>
        <family val="1"/>
      </rPr>
      <t xml:space="preserve"> 101-500 (≥180MPa)</t>
    </r>
  </si>
  <si>
    <t>1-5-3</t>
  </si>
  <si>
    <r>
      <t>Minerālmateriālu maisījums 0/56, NIII, h=14cm, AADT</t>
    </r>
    <r>
      <rPr>
        <vertAlign val="subscript"/>
        <sz val="12"/>
        <rFont val="Times New Roman"/>
        <family val="1"/>
      </rPr>
      <t xml:space="preserve"> j,smagie</t>
    </r>
    <r>
      <rPr>
        <sz val="12"/>
        <color indexed="8"/>
        <rFont val="Times New Roman"/>
        <family val="1"/>
      </rPr>
      <t xml:space="preserve"> 101-500</t>
    </r>
  </si>
  <si>
    <t>1-5-4</t>
  </si>
  <si>
    <r>
      <t>Minerālmateriālu maisījums 0/32s, NIII,  h=10cm, AADT</t>
    </r>
    <r>
      <rPr>
        <vertAlign val="subscript"/>
        <sz val="12"/>
        <rFont val="Times New Roman"/>
        <family val="1"/>
      </rPr>
      <t xml:space="preserve"> j,pievestā</t>
    </r>
    <r>
      <rPr>
        <sz val="12"/>
        <color indexed="8"/>
        <rFont val="Times New Roman"/>
        <family val="1"/>
      </rPr>
      <t xml:space="preserve"> 500</t>
    </r>
  </si>
  <si>
    <t>1-5-5</t>
  </si>
  <si>
    <t>5.4</t>
  </si>
  <si>
    <t>Nomaļu uzpildīšana ar minerālmateriālu maisījumu 0/32s, NIII, 12cm biezumā</t>
  </si>
  <si>
    <t>1-6</t>
  </si>
  <si>
    <t>Bruģa seguma būvniecība</t>
  </si>
  <si>
    <t>1-6-1</t>
  </si>
  <si>
    <t>5.6</t>
  </si>
  <si>
    <t xml:space="preserve">Dabīgā akmens  bruģa seguma izbūve d12/15 h=15cm </t>
  </si>
  <si>
    <t>1-6-2</t>
  </si>
  <si>
    <t>5.5</t>
  </si>
  <si>
    <t>1-6-3</t>
  </si>
  <si>
    <t>1-6-4</t>
  </si>
  <si>
    <t>Minerālmateriālu izsiju izlīdzinošais slānis fr.(2/5), h(vid)=5cm</t>
  </si>
  <si>
    <t>1-6-5</t>
  </si>
  <si>
    <t>Minerālmateriālu maisījums 0/45, NIII, h=15cm</t>
  </si>
  <si>
    <t>1-6-6</t>
  </si>
  <si>
    <t>Salizturīgā kārta, h=30cm (≥60MPa)</t>
  </si>
  <si>
    <t>1-7</t>
  </si>
  <si>
    <t>Caurtekas un konstrukcijas</t>
  </si>
  <si>
    <t>1-7-1</t>
  </si>
  <si>
    <t>7.2</t>
  </si>
  <si>
    <t>Cementbetona apmaļu 100x30x15 izbūve uz betona C30/37 un šķembu pamata</t>
  </si>
  <si>
    <t>1-7-2</t>
  </si>
  <si>
    <t>Cementbetona apmaļu 100x30/22x15 izbūve uz betona C30/37 un šķembu pamata</t>
  </si>
  <si>
    <t>1-7-3</t>
  </si>
  <si>
    <t>Cementbetona apmaļu 100x22x15 izbūve uz betona C30/37 un šķembu pamata</t>
  </si>
  <si>
    <t>1-7-4</t>
  </si>
  <si>
    <t>Guļošu cementbetona apmaļu 100x30x15., betona C 30/37 un šķembu pamata  izbūve</t>
  </si>
  <si>
    <t>1-7-5</t>
  </si>
  <si>
    <t>Cementbetona apmaļu 100x20x8 izbūve uz betona C30/37 un šķembu pamata</t>
  </si>
  <si>
    <t>1-7-6</t>
  </si>
  <si>
    <t>7.5</t>
  </si>
  <si>
    <t xml:space="preserve">Vienpusējas metāla drošības barjeras uzstādīšana (noturēšanas klase N2, darba platuma līmeņu klase W3 (W=1,1m)) </t>
  </si>
  <si>
    <t>1-8</t>
  </si>
  <si>
    <t>Ceļa aprīkojums</t>
  </si>
  <si>
    <t>1-8-1</t>
  </si>
  <si>
    <t>7.3</t>
  </si>
  <si>
    <t xml:space="preserve"> Ceļa zīmju cinkotu stabu uzstādīšana d=60mm</t>
  </si>
  <si>
    <t>1-8-2</t>
  </si>
  <si>
    <t>1-8-3</t>
  </si>
  <si>
    <t>Ceļa zīmes Nr.201 (samazināta izmēra 350mmx350mm) uzstādīšana</t>
  </si>
  <si>
    <t>1-8-4</t>
  </si>
  <si>
    <t>Ceļa zīmes Nr. 206 uzstādīšana</t>
  </si>
  <si>
    <t>1-8-5</t>
  </si>
  <si>
    <t>Ceļa zīmes Nr.207 uzstādīšana</t>
  </si>
  <si>
    <t>1-8-6</t>
  </si>
  <si>
    <t>Ceļa zīmes Nr.326 uzstādīšana</t>
  </si>
  <si>
    <t>1-8-7</t>
  </si>
  <si>
    <t>Ceļa zīmes Nr.330 uzstādīšana</t>
  </si>
  <si>
    <t>1-8-8</t>
  </si>
  <si>
    <t>Ceļa zīmes Nr.401 uzstādīšana</t>
  </si>
  <si>
    <t>1-8-9</t>
  </si>
  <si>
    <t>Ceļa zīmes Nr.403 uzstādīšana</t>
  </si>
  <si>
    <t>1-8-10</t>
  </si>
  <si>
    <t>Ceļa zīmes Nr.537 uzstādīšana</t>
  </si>
  <si>
    <t>1-8-11</t>
  </si>
  <si>
    <t>Ceļa zīmes Nr.814 uzstādīšana</t>
  </si>
  <si>
    <t>1-8-12</t>
  </si>
  <si>
    <t>Ceļa zīmes Nr.818 uzstādīšana</t>
  </si>
  <si>
    <t>1-8-13</t>
  </si>
  <si>
    <t>7.3, 7.5</t>
  </si>
  <si>
    <t>Ceļa zīmes Nr.905 uzstādīšana</t>
  </si>
  <si>
    <t>1-8-14</t>
  </si>
  <si>
    <t>Ceļa zīmes Nr.906 uzstādīšana</t>
  </si>
  <si>
    <t>1-8-15</t>
  </si>
  <si>
    <t>Ceļa zīmes Nr.907 uzstādīšana</t>
  </si>
  <si>
    <t>1-8-16</t>
  </si>
  <si>
    <t>1-8-17</t>
  </si>
  <si>
    <t>7.8</t>
  </si>
  <si>
    <t>Ceļa horizontālo apzīmējumu Nr.920 uzklāšana, izmantojot termoplastisku materiālu, līnijas platums 0,1m</t>
  </si>
  <si>
    <t>1-8-18</t>
  </si>
  <si>
    <t>Ceļa horizontālo apzīmējumu Nr.922 uzklāšana, izmantojot termoplastisku materiālu, līnijas platums 0,1m</t>
  </si>
  <si>
    <t>1-8-19</t>
  </si>
  <si>
    <t>Ceļa horizontālo apzīmējumu Nr.923 uzklāšana, izmantojot termoplastisku materiālu, līnijas platums 0,1m</t>
  </si>
  <si>
    <t>1-8-20</t>
  </si>
  <si>
    <t>Ceļa horizontālo apzīmējumu Nr.924 uzklāšana, izmantojot termoplastisku materiālu, līnijas platums 0,1m</t>
  </si>
  <si>
    <t>1-8-21</t>
  </si>
  <si>
    <t>Ceļa horizontālo apzīmējumu Nr.925 uzklāšana, izmantojot termoplastisku materiālu, līnijas platums 0,1m</t>
  </si>
  <si>
    <t>1-8-22</t>
  </si>
  <si>
    <t>Ceļa horizontālo apzīmējumu Nr.929 uzklāšana, izmantojot termoplastisku materiālu, līnijas platums 0,4m</t>
  </si>
  <si>
    <t>1-8-23</t>
  </si>
  <si>
    <t>Ceļa horizontālo apzīmējumu Nr.930 uzklāšana, izmantojot termoplastisku materiālu, līnijas platums 0,4m</t>
  </si>
  <si>
    <t>1-8-24</t>
  </si>
  <si>
    <t>Ceļa horizontālo apzīmējumu Nr.934 uzklāšana, izmantojot termoplastisku materiālu</t>
  </si>
  <si>
    <t>1-8-25</t>
  </si>
  <si>
    <t>Ceļa horizontālo apzīmējumu Nr.936 uzklāšana, izmantojot termoplastisku materiālu</t>
  </si>
  <si>
    <t>1-9</t>
  </si>
  <si>
    <t>Labiekārtošanas darbi</t>
  </si>
  <si>
    <t>1-9-1</t>
  </si>
  <si>
    <t>4.6</t>
  </si>
  <si>
    <t>Teritorijas apzaļumošana ar augu zemi, h=10cm, apsētu ar zālāja sēklām</t>
  </si>
  <si>
    <t>1-9-2</t>
  </si>
  <si>
    <t>Teritorijas apzaļumošana ar atgūto augu zemi, h=10cm, apsētu ar zālāja sēklām</t>
  </si>
  <si>
    <t>Summa kopā bez PVN:</t>
  </si>
  <si>
    <t xml:space="preserve">Sastādīja ______________________________________________________ </t>
  </si>
  <si>
    <t>(Paraksts un tā atšifrējums, datums)</t>
  </si>
  <si>
    <t>Tāme sastādīta 2018. gada _______</t>
  </si>
  <si>
    <t xml:space="preserve">Pārbaudīja ______________________________________________________ </t>
  </si>
  <si>
    <t>Sertifikāta Nr. ______________________</t>
  </si>
  <si>
    <t>2.tāme</t>
  </si>
  <si>
    <t>EST. Sakaru komunikāciju pārbūve</t>
  </si>
  <si>
    <t>Tāme sastādīta 2018.gada tirgus cenās, pamatojoties uz EST daļas rasējumiem.</t>
  </si>
  <si>
    <t>2-1</t>
  </si>
  <si>
    <t>Esošo kabeļu padziļināšana un aizsargāšana ar šķeltām caurulēm 100x6000mm, kā arī brīdinājuma lentas uzstādīšana</t>
  </si>
  <si>
    <t>m</t>
  </si>
  <si>
    <t>2-2</t>
  </si>
  <si>
    <t xml:space="preserve">Transporta  organizēšanas plāna izstrādāšana un realizēšana </t>
  </si>
  <si>
    <t>gab</t>
  </si>
  <si>
    <t>2-3</t>
  </si>
  <si>
    <t>Dokumentācija, atzinumi, būvatļaujas sagatavošana un noslēgšana</t>
  </si>
  <si>
    <t>obj.</t>
  </si>
  <si>
    <t>2-4</t>
  </si>
  <si>
    <t>Rakšanas atļauja</t>
  </si>
  <si>
    <t>2-5</t>
  </si>
  <si>
    <t>Būvniecības atkritumu utilizācija</t>
  </si>
  <si>
    <t>m3</t>
  </si>
  <si>
    <t>2-6</t>
  </si>
  <si>
    <t>Transporta izdevumi un neparedz. materiāli</t>
  </si>
  <si>
    <t>2-7</t>
  </si>
  <si>
    <t>Telekomunikāciju tīklu izpilddokumentācijas izgatavošana (ģeodēzija un trases nospraušana)</t>
  </si>
  <si>
    <t>3.tāme</t>
  </si>
  <si>
    <t>Esošā ūdensvada padziļināšana</t>
  </si>
  <si>
    <t>Tāme sastādīta 2018.gada tirgus cenās, pamatojoties uz  ŪKT daļas rasējumiem.</t>
  </si>
  <si>
    <t>3-1</t>
  </si>
  <si>
    <t>Demontāžas un sagatavošanas darbi</t>
  </si>
  <si>
    <t>3-1-1</t>
  </si>
  <si>
    <t xml:space="preserve">Būvlaukuma mobilizācija saskaņā ar DOP sadaļu </t>
  </si>
  <si>
    <t>kompl</t>
  </si>
  <si>
    <t>3-1-2</t>
  </si>
  <si>
    <t>Satiksmes organizācija būvdarbu laikā</t>
  </si>
  <si>
    <t>3-1-3</t>
  </si>
  <si>
    <t>Esošo pievienojuma vietu  atšurfēšana(roku darbs), vid.1,5m garumā, līdz 1,5m dziļumā un 1,5m platumā</t>
  </si>
  <si>
    <t>vieta</t>
  </si>
  <si>
    <t>3-1-4</t>
  </si>
  <si>
    <t xml:space="preserve">Esošo ūdensvada demontāža, tajā skaitā būvgružu aizvešana (līdz 5km uz pasūtītāja atbērtni) </t>
  </si>
  <si>
    <t>3-2</t>
  </si>
  <si>
    <t xml:space="preserve"> Zemes darbi</t>
  </si>
  <si>
    <t>3-2-1</t>
  </si>
  <si>
    <t xml:space="preserve">Esošā elektrības kabeļa aizsardzība uz būvniecības laiku, šķērsošanas vietā iemontējot apvalkcaurulē vai koka kārbā un iekarot pār tranšeju pārliktā sijā, tos šķērsojot, vietu atšurfējot ar rokām, vid.1,5m garumā x 1,5m dziļumā x 1,5m platumā, saskaņā ar tipveida rasējumu LKT-09 </t>
  </si>
  <si>
    <t>3-2-2</t>
  </si>
  <si>
    <t>Esošo sakaru kabeļu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</si>
  <si>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3-2-3</t>
  </si>
  <si>
    <t>Tranšeju un  būvbedru rakšana h= līdz 2,5m, 1,5m platumā,  izmantojot aizsardzības mehānismus pret tranšejas sagrūšanu un malu nostiprināšana, ietverot grunts pagaidu uzglabāšanu (tranšeju izbūves dziļums norādīts no zemes virsmas)</t>
  </si>
  <si>
    <t>3-2-4</t>
  </si>
  <si>
    <t>Gruntsūdens līmens pazemināšana tranšejā līdz 0,5-1m</t>
  </si>
  <si>
    <t>3-2-5</t>
  </si>
  <si>
    <t>Tranšejas un būvbedru aizbēršana blietējot pa slāņiem, noblīvējot līdz 90% no max iespējāmā, tajā skaitā izmantojot atvesto grunti no atbērtnes, ja nepieciešams</t>
  </si>
  <si>
    <t>m³</t>
  </si>
  <si>
    <t>3-2-6</t>
  </si>
  <si>
    <t>Liekās izraktās grunts transportēšana uz atbērtni līdz 10km</t>
  </si>
  <si>
    <t>3-3</t>
  </si>
  <si>
    <t xml:space="preserve"> Ūdensvada cauruļu un veidgabalu montāža </t>
  </si>
  <si>
    <t>3-3-1</t>
  </si>
  <si>
    <t>Tranšejas pamatnes (h=15cm smilts  max. frakc. 15mm) sagatavošana blietējot</t>
  </si>
  <si>
    <t>m²</t>
  </si>
  <si>
    <t>3-3-2</t>
  </si>
  <si>
    <t>Caurules PE100 De110, SDR17 guldīšana gatavā tranšejā</t>
  </si>
  <si>
    <t>3-3-3</t>
  </si>
  <si>
    <t>Cauruļu apbēršana ar smilti (max. frakc. 15mm) blietējot</t>
  </si>
  <si>
    <t>3-3-4</t>
  </si>
  <si>
    <t>Signāllentas ar metāla stiepli uzstādīšana</t>
  </si>
  <si>
    <t>3-3-5</t>
  </si>
  <si>
    <t>EM dubultuzmavas  PE De110 SDR17 montāža tranšejā</t>
  </si>
  <si>
    <t>3-3-6</t>
  </si>
  <si>
    <t>UNI uzmavas  Dn100 caurulei montāža tranšejā</t>
  </si>
  <si>
    <t>3-3-7</t>
  </si>
  <si>
    <t xml:space="preserve">EM līkuma PE De110 45⁰ montāža tranšejā </t>
  </si>
  <si>
    <t>4.tāme</t>
  </si>
  <si>
    <t>Lietus kanalizācijas izbūve</t>
  </si>
  <si>
    <t>Tāme sastādīta 2018.gada tirgus cenās, pamatojoties uz LKT daļas rasējumiem.</t>
  </si>
  <si>
    <t>4-1</t>
  </si>
  <si>
    <t>4-1-1</t>
  </si>
  <si>
    <t>Būvlaukuma mobilizācija saskaņā ar DOP sadaļu</t>
  </si>
  <si>
    <t>4-1-2</t>
  </si>
  <si>
    <t>Trases un pievienojuma vietu nospraušana</t>
  </si>
  <si>
    <t>4-1-3</t>
  </si>
  <si>
    <t>4-1-4</t>
  </si>
  <si>
    <t xml:space="preserve">Auglīgā slāņa noņemšana h=10cm un aizvešana (līdz 2km uz pasūtītāja atbērtni) </t>
  </si>
  <si>
    <t>4-1-5</t>
  </si>
  <si>
    <t xml:space="preserve">Asfaltbetona un betona seguma demontāžaun aizvešana (līdz 2km uz uz atkritumu apsaimiekotāja norādīto vietu utilizēšanai) </t>
  </si>
  <si>
    <t>4-1-6</t>
  </si>
  <si>
    <t>4-2</t>
  </si>
  <si>
    <t>4-2-1</t>
  </si>
  <si>
    <t>Esošā ūdensvada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</si>
  <si>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4-2-2</t>
  </si>
  <si>
    <t>Esošās kanalizācijas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</si>
  <si>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4-2-3</t>
  </si>
  <si>
    <t>Esošās lietus  kanalizācijas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</si>
  <si>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4-2-4</t>
  </si>
  <si>
    <t>Elektrības kabeļa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</si>
  <si>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4-2-5</t>
  </si>
  <si>
    <t>Sakaru kabeļu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</si>
  <si>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4-2-6</t>
  </si>
  <si>
    <t>Sakaru kanalizācijas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</si>
  <si>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4-2-7</t>
  </si>
  <si>
    <t>Siltumtrases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</si>
  <si>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4-2-8</t>
  </si>
  <si>
    <t>Siltumtrases drenāžas aizsardzība uz būvniecības laiku, šķērsošanas vietā iemontējot apvalkcaurulē vai koka kārbā un iekarot pār tranšeju pārliktā sijā, tos šķērsojot, vietu atšurfējot ar rokām, vid.1,5m garumā x 1,5m dziļumā x 1,5m platumā, saskaņā ar tipveida rasējumu LKT-09</t>
  </si>
  <si>
    <t>4-2-9</t>
  </si>
  <si>
    <t xml:space="preserve">Esošo kabeļu aizsardzība tos ievietojot tos aizsargcaurulē L=3m dalītā ∅110; 450N  </t>
  </si>
  <si>
    <t>4-2-10</t>
  </si>
  <si>
    <t>Tranšeju un  būvbedru rakšana izmantojot aizsardzības mehānismus pret tranšejas sagrūšanu un malu nostiprināšana, ietverot grunts pagaidu uzglabāšanu (tranšeju izbūves dziļums norādīts no zemes virsmas), h= līdz 1,5m  rakšana  1,5m platumā</t>
  </si>
  <si>
    <t>4-2-11</t>
  </si>
  <si>
    <t>Tranšeju un  būvbedru rakšana izmantojot aizsardzības mehānismus pret tranšejas sagrūšanu un malu nostiprināšana, ietverot grunts pagaidu uzglabāšanu (tranšeju izbūves dziļums norādīts no zemes virsmas) h= 1,5-2,0m  rakšana  1,5m platumā</t>
  </si>
  <si>
    <t>4-2-12</t>
  </si>
  <si>
    <t>Tranšeju un  būvbedru rakšana izmantojot aizsardzības mehānismus pret tranšejas sagrūšanu un malu nostiprināšana, ietverot grunts pagaidu uzglabāšanu (tranšeju izbūves dziļums norādīts no zemes virsmas) h= 2,0-2,5m  rakšana  1,5m platumā</t>
  </si>
  <si>
    <t>4-2-13</t>
  </si>
  <si>
    <t>4-2-14</t>
  </si>
  <si>
    <t>Būvbedres  (min. 5x1,5m, h (vid.) 1,5m) rakšana lietus kanalizācijas izlaides betona balsta izbūvei, ieskaitot gruntsūdens līmens pazemināšanu tranšejā līdz 0,5-1m</t>
  </si>
  <si>
    <t>gb.</t>
  </si>
  <si>
    <t>4-2-15</t>
  </si>
  <si>
    <t xml:space="preserve">Kanalizācijas izlaides gala betona atbalsta betonēšana, saskaņā ar tipveida rasējumu LKT-06, L=3m, h=1,20m </t>
  </si>
  <si>
    <t>4-2-16</t>
  </si>
  <si>
    <t>Veidņu noma vai izgatavošana kanalizācijas izlaides gala betonēšanai</t>
  </si>
  <si>
    <t>4-2-17</t>
  </si>
  <si>
    <t>Velēnojuma ieklāšana kanalizācijas izlaides gala nostiprināšanai, t.sk.materiāls</t>
  </si>
  <si>
    <t>4-2-18</t>
  </si>
  <si>
    <t>Bruģējuma izveide kanalizācijas izlaides gala nostiprināšanai, t.sk.materiāls</t>
  </si>
  <si>
    <t>4-2-19</t>
  </si>
  <si>
    <t>PVC aizsargčaulas iebūve De400 caurulei</t>
  </si>
  <si>
    <t>4-2-20</t>
  </si>
  <si>
    <t>Esošā  dīķa tīrīšana, padziļināšana (ja nepieciešams)</t>
  </si>
  <si>
    <t>Dūņu aizvešana uz atbērtni</t>
  </si>
  <si>
    <t>4-2-21</t>
  </si>
  <si>
    <t>Grunts atpakaļ aizbēršana blietējot, noblīvējot līdz 90% no max iespējāmā, tajā skaitā izmantojot atvesto grunti no atbērtnes, ja nepieciešams</t>
  </si>
  <si>
    <t>4-2-22</t>
  </si>
  <si>
    <t>Tranšeju un  būvbedru atpakaļ aizbēršana blietējot pa slāņiem, noblīvējot līdz 90% no max iespējāmā, izmantojot jaunu pievesto grunti</t>
  </si>
  <si>
    <t>4-2-23</t>
  </si>
  <si>
    <t>Liekās izraktās grunts transportēšana uz atbērtni līdz 5km</t>
  </si>
  <si>
    <t>4-3</t>
  </si>
  <si>
    <t>Lietus kanalizācijas pašteces tīklu būvniecība</t>
  </si>
  <si>
    <t>4-3-1</t>
  </si>
  <si>
    <t>Tranšejas pamatnes (h=15cm smilts) sagatavošana blietējot</t>
  </si>
  <si>
    <t>4-3-2</t>
  </si>
  <si>
    <t xml:space="preserve">Caurules PP De200  iebūve gatavā tranšejā, </t>
  </si>
  <si>
    <t>4-3-3</t>
  </si>
  <si>
    <t>Caurues PP De250 iebūve gatavā tranšejā, Caurule PP De250 SN8</t>
  </si>
  <si>
    <t>4-3-4</t>
  </si>
  <si>
    <t>Caurles PP De315 iebūve gatavā tranšejā</t>
  </si>
  <si>
    <t>4-3-5</t>
  </si>
  <si>
    <t>Caurules PP De400 iebūve gatavā tranšejā</t>
  </si>
  <si>
    <t>4-3-6</t>
  </si>
  <si>
    <t>Cauruļu apbēršana ar smilti blietējot, (smilts h=15cm)</t>
  </si>
  <si>
    <t>4-3-7</t>
  </si>
  <si>
    <r>
      <t xml:space="preserve">Siltumizolācijas putu polistirola plātnesplākšņu (biezums 80mm, spiedes spriegums pie
</t>
    </r>
    <r>
      <rPr>
        <i/>
        <sz val="12"/>
        <rFont val="Times New Roman"/>
        <family val="1"/>
      </rPr>
      <t>10 % deformācijas 150 kPa, siltumvadītspējas koeficents pie 10 °C, λD = 0,034W/mK, ilgstošā ūdens absorbcija (tilpuma %) pilnīgi iegremdēts
ūdenī ≤0,7 )  montāža gruntī virs cauruļvada</t>
    </r>
  </si>
  <si>
    <t>4-3-8</t>
  </si>
  <si>
    <t>4-3-9</t>
  </si>
  <si>
    <t>Individuāla pasūtījuma plastmasas skatakas DN400 ar tekni, teleskopisko cauruli, rāmi un vāku, pamatne De200 pievienojumiem, h=līdz 1,5m,  peldošā tipa vāka ar slodzes klasi D400, iebūve asfaltbetonā  cauruļu pievienojumu montāža</t>
  </si>
  <si>
    <t>4-3-10</t>
  </si>
  <si>
    <t>Individuāla pasūtījuma plastmasas skatakas DN400 ar tekni, teleskopisko cauruli, rāmi un vāku, pamatne De250 pievienojumiem, h=līdz 1,5m,  peldošā tipa vāks ar slodzes klasi D400, iebūve asfaltbetonā   un cauruļu pievienojumu montāža</t>
  </si>
  <si>
    <t>4-3-11</t>
  </si>
  <si>
    <t>Individuāla pasūtījuma plastmasas skatakas DN400 ar tekni, teleskopisko cauruli, rāmi un vāku, pamatne De250 pievienojumiem,  peldošā tipa vāks ar slodzes klasi D400, iebūve asfaltbetonā, h=2,0-2,5m  un cauruļu pievienojumu montāža</t>
  </si>
  <si>
    <t>4-3-12</t>
  </si>
  <si>
    <t>Individuāla pasūtījuma plastmasas skataka DN400 ar tekni, teleskopisko cauruli, rāmi un vāku, pamatne De315 pievienojumiem, h=līdz 1,5m, peldošā tipa vāks ar slodzes klasi D400, iebūve asfaltbetona segumā un cauruļu pievienojumu montāža</t>
  </si>
  <si>
    <t>4-3-13</t>
  </si>
  <si>
    <t>Individuāla pasūtījuma plastmasas skataka DN400 ar tekni, teleskopisko cauruli, rāmi un vāku, pamatne De315 pievienojumiem, peldošā tipa vāks ar slodzes klasi D400, iebūve asfaltbetona segumā, h=1,5-2,0m un  cauruļu pievienojumu montāža</t>
  </si>
  <si>
    <t>4-3-14</t>
  </si>
  <si>
    <t>Individuāla pasūtījuma plastmasas skataka DN400 ar tekni, teleskopisko cauruli, rāmi un vāku, pamatne De315 pievienojumiem, peldošā tipa vāks ar slodzes klasi D400, iebūve asfaltbetona segumā, h=2,0-2,5m un  cauruļu pievienojumu montāža</t>
  </si>
  <si>
    <t>4-3-15</t>
  </si>
  <si>
    <t xml:space="preserve">Individuāla pasūtījuma plastmasas skataka DN560 ar tekni, teleskopisko cauruli, rāmi un vāku, pamatne De400 pievienojumiem, h=līdz 1,5m,  peldošā tipa vāks ar slodzes klasi D400, iebūve asfaltbetonā  </t>
  </si>
  <si>
    <t>4-3-16</t>
  </si>
  <si>
    <t xml:space="preserve">Individuāla pasūtījuma plastmasas skataka DN560 ar tekni, teleskopisko cauruli, rāmi un vāku, pamatne De400 pievienojumiem, h=1,5-2,0m,  peldošā tipa vāks ar slodzes klasi D400, iebūve asfaltbetonā  </t>
  </si>
  <si>
    <t>4-3-17</t>
  </si>
  <si>
    <t>Individuāla pasūtījuma plastmasas skataka DN560 ar tekni, teleskopisko cauruli, rāmi un vāku, pamatne De400 pievienojumiem, h=2,0-2,5m,  peldošā tipa vāks ar slodzes klasi D400, iebūve asfaltbetonā  un  cauruļu pievienojumu montāža</t>
  </si>
  <si>
    <t>4-3-18</t>
  </si>
  <si>
    <t>Gūliju DN400 izbūve, pievienojumi De110 (h=līdz 1,5m) ar teleskopisko cauruli, rāmi un peldošā tipa ķeta kvadrātveida resti ar nestspēju 40t, iebūve asfaltbetona segumā un  cauruļu pievienojumu montāža</t>
  </si>
  <si>
    <t>4-3-19</t>
  </si>
  <si>
    <t xml:space="preserve"> Gūliju DN400 izbūve, pievienojumi De200 ar teleskopisko cauruli, rāmi, h=līdz 1,5m, iebūve zālājā, kupolveida reste B125 un  cauruļu pievienojumu montāža</t>
  </si>
  <si>
    <t>4-3-20</t>
  </si>
  <si>
    <t xml:space="preserve"> Gūliju DN400 izbūve, pievienojumi De200 ar teleskopisko cauruli, rāmi , h=līdz 1,5m, iebūve asfaltbetona segumā, peldošā tipa reste D400 un  cauruļu pievienojumu montāža</t>
  </si>
  <si>
    <t>4-3-21</t>
  </si>
  <si>
    <t>Gūliju DN400 izbūve, pievienojumi De200 ar teleskopisko cauruli, rāmi , h=1,5-2,0m, iebūve asfaltbetona segumā, peldošā tipa reste D400 un  cauruļu pievienojumu montāža</t>
  </si>
  <si>
    <t>4-3-22</t>
  </si>
  <si>
    <t>Redeļteknes/kanāla izbūve un pievienošana lietus kanalizācijas kolektoram atbilstoši būvprojekta rasējumam</t>
  </si>
  <si>
    <t>4-3-23</t>
  </si>
  <si>
    <t>Pievienojuma vietas atšurfēšana</t>
  </si>
  <si>
    <t>4-3-24</t>
  </si>
  <si>
    <t>Rūpnieciski ražotas dzelsbetona groda akas (DN2000, h=3,13m, peldošā tipa vāks ar slodzes klasi D400, iebūve asfaltbetonā) ar akas pamatni, grodiem, blīvgumiju grodu savienojumu vietās, grodu pārseguma vāku, rūpnieciski ražotām kāpšļu ievietošanas vietām un kāpšļiem un vāku izbūve</t>
  </si>
  <si>
    <t>4-3-25</t>
  </si>
  <si>
    <t xml:space="preserve">PVC aizcargčaulas De250 caurulei montāža </t>
  </si>
  <si>
    <t>4-3-26</t>
  </si>
  <si>
    <t xml:space="preserve">Esošo betona d1000 cauruļvadu pievienojuma vietas hermetizēšana un hidroizolēšana, iesk. materiālus  </t>
  </si>
  <si>
    <t>4-3-27</t>
  </si>
  <si>
    <t>CCTV inspekcija</t>
  </si>
  <si>
    <t>4-3-28</t>
  </si>
  <si>
    <t>Lietus kanalizācijas izpildmērījumi un dokumentācijas sagatavošana</t>
  </si>
  <si>
    <t>4-4</t>
  </si>
  <si>
    <t xml:space="preserve">Segumu atjaunošana </t>
  </si>
  <si>
    <t>4-4-1</t>
  </si>
  <si>
    <t>Esošā grunts vai uzbēruma grunts, sablīvēta, profilēta (45MPa)</t>
  </si>
  <si>
    <r>
      <t>m</t>
    </r>
    <r>
      <rPr>
        <vertAlign val="superscript"/>
        <sz val="12"/>
        <rFont val="Times New Roman"/>
        <family val="1"/>
      </rPr>
      <t>2</t>
    </r>
  </si>
  <si>
    <t>4-4-2</t>
  </si>
  <si>
    <t>Salizturīgās kārtas izbūve , h=30cm</t>
  </si>
  <si>
    <t>4-4-3</t>
  </si>
  <si>
    <t xml:space="preserve">Nesaistītu minerālmateriālu 0/45 pamata nesošās kārtas būvniecība, h= 20cm </t>
  </si>
  <si>
    <t>4-4-4</t>
  </si>
  <si>
    <t xml:space="preserve">Karstā asfalta  AC22 base/bin, AADTj smagie ≤ 100  kārtas izbūve, h=5cm </t>
  </si>
  <si>
    <t>4-4-5</t>
  </si>
  <si>
    <t>Karstā asfalta AC11 surf, AADTj, pievestā ≤ 500, kārtas  izbūve, h=4cm</t>
  </si>
  <si>
    <t>4-4-6</t>
  </si>
  <si>
    <t>Zaļās zonas seguma atjaunošana izmantojot noņemto melnzemi apsētu ar zālāja sēklām, h=10cm</t>
  </si>
  <si>
    <t>m2</t>
  </si>
  <si>
    <t>5.tāme</t>
  </si>
  <si>
    <t>Ārējie elektrības tīkli</t>
  </si>
  <si>
    <t>Tāme sastādīta 2018.gada tirgus cenās, pamatojoties uz ELT daļas rasējumiem.</t>
  </si>
  <si>
    <t>5-1</t>
  </si>
  <si>
    <t>VIDĒJĀ SPRIEGUMA GAISVADU LĪNIJA</t>
  </si>
  <si>
    <t>5-1-1</t>
  </si>
  <si>
    <t>Tranšeja horizontālam zemēšanas kontūram</t>
  </si>
  <si>
    <t>5-1-2</t>
  </si>
  <si>
    <t>VS starpbalsta  (I-balsta) montāža</t>
  </si>
  <si>
    <t>gab.</t>
  </si>
  <si>
    <t>5-1-3</t>
  </si>
  <si>
    <t>VS enkurbalsta (3-kāju) demontāža</t>
  </si>
  <si>
    <t>5-1-4</t>
  </si>
  <si>
    <t>VS balsta atgāžņa montāža</t>
  </si>
  <si>
    <t>5-1-5</t>
  </si>
  <si>
    <t>VS kailvada nokares regulēšana</t>
  </si>
  <si>
    <t>viens vads /km</t>
  </si>
  <si>
    <t>5-1-6</t>
  </si>
  <si>
    <t>PAS (SAX) vada montāža</t>
  </si>
  <si>
    <t>5-1-7</t>
  </si>
  <si>
    <t>VS pārsprieguma novadītāja montāža balstā</t>
  </si>
  <si>
    <t>5-1-8</t>
  </si>
  <si>
    <t>VS balsta horizontālās vai vert. traverses montāža</t>
  </si>
  <si>
    <t>5-1-9</t>
  </si>
  <si>
    <t>VS balsta uzkausējamās bandāzas montāža</t>
  </si>
  <si>
    <t>5-1-10</t>
  </si>
  <si>
    <t>Horizontālā zemētāja montāža tranšejā</t>
  </si>
  <si>
    <t>5-1-11</t>
  </si>
  <si>
    <t>Zemēšanas vada montāža pa balstu</t>
  </si>
  <si>
    <t>balsts</t>
  </si>
  <si>
    <t>5-1-12</t>
  </si>
  <si>
    <t>Vertikālā zemētāja dziļumā  līdz 5 m montāža</t>
  </si>
  <si>
    <t>5-2</t>
  </si>
  <si>
    <t>VIDĒJĀ SPRIEGUMA KABEĻU LĪNIJA</t>
  </si>
  <si>
    <t>5-2-1</t>
  </si>
  <si>
    <t>Tranšejas rakšana un aizbēršana viena līdz divu kabeļu (caurules) gūldīšanai 0.7m dziļumā</t>
  </si>
  <si>
    <t>5-2-2</t>
  </si>
  <si>
    <t>Tranšejas rakšana un aizbēršana viena līdz divu kabeļu (caurules) gūldīšanai 1m dziļumā</t>
  </si>
  <si>
    <t>5-2-3</t>
  </si>
  <si>
    <t>Kabeļu aizsargcaurules d=līdz 160 mm montāža</t>
  </si>
  <si>
    <t>5-2-4</t>
  </si>
  <si>
    <t>Kabeļa trases uzrādītāja stabiņa uzstādīšana</t>
  </si>
  <si>
    <t>5-2-5</t>
  </si>
  <si>
    <t>Teritorijas labiekārtošana</t>
  </si>
  <si>
    <t>5-2-6</t>
  </si>
  <si>
    <t>VS 1 dzīslu kabeļa 35 - 240 mm2 montāža caurulē</t>
  </si>
  <si>
    <t>5-2-7</t>
  </si>
  <si>
    <t>VS 1 dzīslu kabeļa 35 - 240 mm2 montāža pa koka balstu</t>
  </si>
  <si>
    <t>kabelis</t>
  </si>
  <si>
    <t>5-2-8</t>
  </si>
  <si>
    <t>VS 1 dzīslu plastmasas izolācijas kabeļa  no 120 mm2  gala apdare balstā</t>
  </si>
  <si>
    <t>5-3</t>
  </si>
  <si>
    <t>TRANSFORMATORA APAKŠSTACIJA (TP-4104)</t>
  </si>
  <si>
    <t>5-3-1</t>
  </si>
  <si>
    <t>5-3-2</t>
  </si>
  <si>
    <t>5-3-3</t>
  </si>
  <si>
    <t>Kabeļu plaukta montāža</t>
  </si>
  <si>
    <t>5-3-4</t>
  </si>
  <si>
    <t>5-3-5</t>
  </si>
  <si>
    <t>VS 1 dzīslu kabeļa 35 - 95 mm2 montāža uz plauktiem, kabeļu tuneļos, kanālos</t>
  </si>
  <si>
    <t>5-3-6</t>
  </si>
  <si>
    <t>VS 1 dzīslu kabeļa 35 - 240 mm2 montāža ar skavām pa sienu, griestiem, vai iesiet trosē</t>
  </si>
  <si>
    <t>5-3-7</t>
  </si>
  <si>
    <t xml:space="preserve">VS 1 dzīslu plastmasas izolācijas kabeļa līdz 95 mm2 gala apdare </t>
  </si>
  <si>
    <t>5-3-8</t>
  </si>
  <si>
    <t>VS 1 dzīslu kabeļa līdz 95 mm2 adaptera montāža slēgiekārtās</t>
  </si>
  <si>
    <t>5-3-9</t>
  </si>
  <si>
    <t>VS 1 dzīslu kabeļa no 120 mm2 adaptera montāža slēgiekārtās</t>
  </si>
  <si>
    <t>5-3-10</t>
  </si>
  <si>
    <t>Kabeļu ieeju noblīvēšana</t>
  </si>
  <si>
    <t>5-3-11</t>
  </si>
  <si>
    <t>VS slēgiekārtas 4 ligzdu slēgiekārtas  montāža</t>
  </si>
  <si>
    <t>5-3-12</t>
  </si>
  <si>
    <t>Iebūvētā, slēgtā TP iekārtu komplekta demontāža</t>
  </si>
  <si>
    <t>5-3-13</t>
  </si>
  <si>
    <t>Energoobjekta telpas grīdas remonts.</t>
  </si>
  <si>
    <t>5-3-14</t>
  </si>
  <si>
    <t>Kabeļu ievada kanāla paplašināšana mūra TP pamatos</t>
  </si>
  <si>
    <t>5-3-15</t>
  </si>
  <si>
    <t>Cauruma lielāka par 30mm urbšana līdz 1m</t>
  </si>
  <si>
    <t>5-3-16</t>
  </si>
  <si>
    <t>Caurules montāža ēkas pamatos, sienā</t>
  </si>
  <si>
    <t>6.tāme</t>
  </si>
  <si>
    <t>Ārējie elektrības tīkli (apgaismojums)</t>
  </si>
  <si>
    <t>Tāme sastādīta 2018.gada tirgus cenās,pamatojoties uz ELT daļas rasējumiem.</t>
  </si>
  <si>
    <t>6-1</t>
  </si>
  <si>
    <t xml:space="preserve">Apgaismojuma un spēka 0,42 kV Kabeļlīnija </t>
  </si>
  <si>
    <t>6-1-1</t>
  </si>
  <si>
    <t>Tranšeja el. kabeļa guldīšanai, pamatojuma izbūve, kabeļa apbērums, tranšejas aizbēršana un seguma atjaunošana</t>
  </si>
  <si>
    <t>6-1-2</t>
  </si>
  <si>
    <t>ZS kabeļa līdz 35 mm2 AL, ieguldīšana gatavā tranšejā</t>
  </si>
  <si>
    <t>6-1-3</t>
  </si>
  <si>
    <t>ZS kabeļa līdz 35mm2 AL ievēršana caurulē</t>
  </si>
  <si>
    <t>6-1-4</t>
  </si>
  <si>
    <t>ZS kabeļa līdz 35 mm2  gala apdare</t>
  </si>
  <si>
    <t>6-1-5</t>
  </si>
  <si>
    <t>6-1-6</t>
  </si>
  <si>
    <t>Apgaismojuma balstu montāža</t>
  </si>
  <si>
    <t>Būvdarbu koptāme</t>
  </si>
  <si>
    <t>Tāme sastādīta 2018.gada tirgus cenās,pamatojoties uz būvprojekta dokumentāciju.</t>
  </si>
  <si>
    <t>Tāmes nosaukums</t>
  </si>
  <si>
    <t>Tāmes izmaksas (euro)</t>
  </si>
  <si>
    <t>Līgumcena kopā (bez PVN 21%):</t>
  </si>
  <si>
    <t>PVN (21%):</t>
  </si>
  <si>
    <t>Līguma summa kopā ar PVN 21 %:</t>
  </si>
  <si>
    <t>Nātrija augstspiediena ielu gaismekļu IP65, 100W, CRI Ra&gt;60, droseles efektivitāte &gt;82% montāža</t>
  </si>
  <si>
    <t>Esošo ceļa zīmju stabu un vairogu demontāža un utilizācija</t>
  </si>
  <si>
    <t>Esošo ceļa zīmju stabu un vairogu demontāža un saglabāšana atpakaļuzlikšanai</t>
  </si>
  <si>
    <t>Ceļa zīmju stabu un vairogu  pārvietošana</t>
  </si>
  <si>
    <t>Ceļa zīmju stabu un vairogu atpakaļuzlikšana</t>
  </si>
  <si>
    <t>Betona bruģa seguma izbūve (pelēks, bez noteikta raksta, l=20cm, b=10cm, h=6cm)</t>
  </si>
  <si>
    <t>Betona bruģa seguma izbūve (pelēks, bez noteikta raksta, l=20cm, b=10cm, h=8cm)</t>
  </si>
  <si>
    <t>Iepirkuma procedūra "Sauleskalna un Kārļa ielas Sauleskalnā, Bērzaunes pagastā, Madonas novadā pārbūve", identifikācijas numurs MNP2018/10_ERAF</t>
  </si>
  <si>
    <t>Informatīvā stenda vai plāksnes uzstādīšana</t>
  </si>
  <si>
    <t>1-1-16</t>
  </si>
  <si>
    <t>1-1-17</t>
  </si>
  <si>
    <t>kompl.</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</si>
</sst>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00&quot;      &quot;;\-#,##0.00&quot;      &quot;;&quot; -&quot;#&quot;      &quot;;@\ "/>
    <numFmt numFmtId="165" formatCode="\ #,##0.00\ ;&quot; (&quot;#,##0.00\);&quot; -&quot;#\ ;@\ "/>
    <numFmt numFmtId="166" formatCode="#,##0.00\ ;\-#,##0.00\ "/>
    <numFmt numFmtId="167" formatCode="0.0"/>
    <numFmt numFmtId="168" formatCode="0.000"/>
  </numFmts>
  <fonts count="56">
    <font>
      <sz val="11"/>
      <color indexed="8"/>
      <name val="Arial"/>
      <family val="2"/>
    </font>
    <font>
      <sz val="10"/>
      <name val="Arial"/>
      <family val="0"/>
    </font>
    <font>
      <sz val="11"/>
      <color indexed="9"/>
      <name val="Arial"/>
      <family val="2"/>
    </font>
    <font>
      <sz val="10"/>
      <color indexed="8"/>
      <name val="Mangal"/>
      <family val="1"/>
    </font>
    <font>
      <b/>
      <i/>
      <sz val="16"/>
      <color indexed="8"/>
      <name val="Arial"/>
      <family val="2"/>
    </font>
    <font>
      <sz val="10"/>
      <color indexed="8"/>
      <name val="Arial"/>
      <family val="2"/>
    </font>
    <font>
      <sz val="11"/>
      <color indexed="8"/>
      <name val="Calibri"/>
      <family val="2"/>
    </font>
    <font>
      <b/>
      <i/>
      <u val="single"/>
      <sz val="11"/>
      <color indexed="8"/>
      <name val="Arial"/>
      <family val="2"/>
    </font>
    <font>
      <sz val="12"/>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sz val="12"/>
      <name val="Times New Roman"/>
      <family val="1"/>
    </font>
    <font>
      <sz val="12"/>
      <name val="Times New Roman"/>
      <family val="1"/>
    </font>
    <font>
      <vertAlign val="superscript"/>
      <sz val="12"/>
      <name val="Times New Roman"/>
      <family val="1"/>
    </font>
    <font>
      <b/>
      <vertAlign val="subscript"/>
      <sz val="12"/>
      <color indexed="8"/>
      <name val="Times New Roman"/>
      <family val="1"/>
    </font>
    <font>
      <sz val="11"/>
      <color indexed="17"/>
      <name val="Calibri"/>
      <family val="2"/>
    </font>
    <font>
      <vertAlign val="subscript"/>
      <sz val="12"/>
      <name val="Times New Roman"/>
      <family val="1"/>
    </font>
    <font>
      <vertAlign val="superscript"/>
      <sz val="12"/>
      <color indexed="8"/>
      <name val="Times New Roman"/>
      <family val="1"/>
    </font>
    <font>
      <sz val="12"/>
      <color indexed="10"/>
      <name val="Times New Roman"/>
      <family val="1"/>
    </font>
    <font>
      <sz val="11"/>
      <color indexed="8"/>
      <name val="Times New Roman"/>
      <family val="1"/>
    </font>
    <font>
      <vertAlign val="superscript"/>
      <sz val="14"/>
      <color indexed="8"/>
      <name val="Times New Roman"/>
      <family val="1"/>
    </font>
    <font>
      <i/>
      <sz val="12"/>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60"/>
      <name val="Calibri"/>
      <family val="2"/>
    </font>
    <font>
      <b/>
      <sz val="18"/>
      <color indexed="62"/>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2" fillId="0" borderId="0" applyNumberFormat="0" applyFill="0" applyBorder="0" applyAlignment="0" applyProtection="0"/>
    <xf numFmtId="164" fontId="3" fillId="0" borderId="0" applyBorder="0" applyProtection="0">
      <alignment/>
    </xf>
    <xf numFmtId="165" fontId="3" fillId="0" borderId="0" applyBorder="0" applyProtection="0">
      <alignment/>
    </xf>
    <xf numFmtId="0" fontId="17" fillId="21" borderId="0" applyNumberFormat="0" applyBorder="0" applyProtection="0">
      <alignment/>
    </xf>
    <xf numFmtId="0" fontId="6" fillId="0" borderId="0">
      <alignment/>
      <protection/>
    </xf>
    <xf numFmtId="0" fontId="4" fillId="0" borderId="0" applyNumberFormat="0" applyBorder="0" applyProtection="0">
      <alignment horizontal="center"/>
    </xf>
    <xf numFmtId="0" fontId="4" fillId="0" borderId="0" applyNumberFormat="0" applyBorder="0" applyProtection="0">
      <alignment horizontal="center" textRotation="90"/>
    </xf>
    <xf numFmtId="0" fontId="43" fillId="22" borderId="1" applyNumberFormat="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4" fillId="20" borderId="2" applyNumberFormat="0" applyAlignment="0" applyProtection="0"/>
    <xf numFmtId="43" fontId="1" fillId="0" borderId="0" applyFill="0" applyBorder="0" applyAlignment="0" applyProtection="0"/>
    <xf numFmtId="41" fontId="1" fillId="0" borderId="0" applyFill="0" applyBorder="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0" applyNumberFormat="0" applyBorder="0" applyAlignment="0" applyProtection="0"/>
    <xf numFmtId="0" fontId="5" fillId="0" borderId="0" applyNumberFormat="0" applyBorder="0" applyProtection="0">
      <alignment/>
    </xf>
    <xf numFmtId="0" fontId="5" fillId="0" borderId="0" applyNumberFormat="0" applyBorder="0" applyProtection="0">
      <alignment/>
    </xf>
    <xf numFmtId="0" fontId="39" fillId="0" borderId="0">
      <alignment/>
      <protection/>
    </xf>
    <xf numFmtId="0" fontId="6" fillId="0" borderId="0" applyNumberFormat="0" applyBorder="0" applyProtection="0">
      <alignment/>
    </xf>
    <xf numFmtId="0" fontId="5" fillId="0" borderId="0" applyNumberFormat="0" applyBorder="0" applyProtection="0">
      <alignment vertical="center" wrapText="1"/>
    </xf>
    <xf numFmtId="0" fontId="5" fillId="0" borderId="0" applyNumberFormat="0" applyBorder="0" applyProtection="0">
      <alignment/>
    </xf>
    <xf numFmtId="0" fontId="5" fillId="0" borderId="0" applyNumberFormat="0" applyBorder="0" applyProtection="0">
      <alignment/>
    </xf>
    <xf numFmtId="0" fontId="48" fillId="0" borderId="0" applyNumberFormat="0" applyFill="0" applyBorder="0" applyAlignment="0" applyProtection="0"/>
    <xf numFmtId="0" fontId="6" fillId="0" borderId="0" applyNumberFormat="0" applyBorder="0" applyProtection="0">
      <alignment/>
    </xf>
    <xf numFmtId="0" fontId="5" fillId="0" borderId="0" applyNumberFormat="0" applyBorder="0" applyProtection="0">
      <alignment/>
    </xf>
    <xf numFmtId="0" fontId="49" fillId="0" borderId="0" applyNumberFormat="0" applyFill="0" applyBorder="0" applyAlignment="0" applyProtection="0"/>
    <xf numFmtId="0" fontId="50" fillId="31" borderId="4" applyNumberFormat="0" applyAlignment="0" applyProtection="0"/>
    <xf numFmtId="0" fontId="0" fillId="32" borderId="5" applyNumberFormat="0" applyFont="0" applyAlignment="0" applyProtection="0"/>
    <xf numFmtId="9" fontId="1" fillId="0" borderId="0" applyFill="0" applyBorder="0" applyAlignment="0" applyProtection="0"/>
    <xf numFmtId="0" fontId="7" fillId="0" borderId="0" applyNumberFormat="0" applyBorder="0" applyProtection="0">
      <alignment/>
    </xf>
    <xf numFmtId="0" fontId="7" fillId="0" borderId="0" applyBorder="0" applyProtection="0">
      <alignment/>
    </xf>
    <xf numFmtId="0" fontId="51" fillId="0" borderId="6" applyNumberFormat="0" applyFill="0" applyAlignment="0" applyProtection="0"/>
    <xf numFmtId="0" fontId="52" fillId="33" borderId="0" applyNumberFormat="0" applyBorder="0" applyAlignment="0" applyProtection="0"/>
    <xf numFmtId="0" fontId="5" fillId="0" borderId="0" applyNumberFormat="0" applyBorder="0" applyProtection="0">
      <alignment/>
    </xf>
    <xf numFmtId="44" fontId="1" fillId="0" borderId="0" applyFill="0" applyBorder="0" applyAlignment="0" applyProtection="0"/>
    <xf numFmtId="42" fontId="1" fillId="0" borderId="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cellStyleXfs>
  <cellXfs count="137">
    <xf numFmtId="0" fontId="0" fillId="0" borderId="0" xfId="0" applyAlignment="1">
      <alignment/>
    </xf>
    <xf numFmtId="4" fontId="8" fillId="0" borderId="0" xfId="61" applyNumberFormat="1" applyFont="1" applyFill="1" applyBorder="1" applyAlignment="1" applyProtection="1">
      <alignment horizontal="center" vertical="center"/>
      <protection/>
    </xf>
    <xf numFmtId="4" fontId="8" fillId="0" borderId="0" xfId="61" applyNumberFormat="1" applyFont="1" applyFill="1" applyBorder="1" applyAlignment="1" applyProtection="1">
      <alignment horizontal="left" vertical="center" wrapText="1"/>
      <protection/>
    </xf>
    <xf numFmtId="4" fontId="8" fillId="0" borderId="0" xfId="0" applyNumberFormat="1" applyFont="1" applyAlignment="1">
      <alignment horizontal="center" vertical="center"/>
    </xf>
    <xf numFmtId="4" fontId="9" fillId="0" borderId="0" xfId="61" applyNumberFormat="1" applyFont="1" applyFill="1" applyBorder="1" applyAlignment="1" applyProtection="1">
      <alignment horizontal="center" vertical="center"/>
      <protection/>
    </xf>
    <xf numFmtId="4" fontId="10" fillId="0" borderId="0" xfId="61" applyNumberFormat="1" applyFont="1" applyFill="1" applyBorder="1" applyAlignment="1" applyProtection="1">
      <alignment horizontal="center"/>
      <protection/>
    </xf>
    <xf numFmtId="4" fontId="9" fillId="0" borderId="0" xfId="61" applyNumberFormat="1" applyFont="1" applyFill="1" applyBorder="1" applyAlignment="1" applyProtection="1">
      <alignment horizontal="center"/>
      <protection/>
    </xf>
    <xf numFmtId="4" fontId="8" fillId="0" borderId="0" xfId="61" applyNumberFormat="1" applyFont="1" applyFill="1" applyBorder="1" applyAlignment="1" applyProtection="1">
      <alignment horizontal="center"/>
      <protection/>
    </xf>
    <xf numFmtId="4" fontId="11" fillId="0" borderId="0" xfId="61" applyNumberFormat="1" applyFont="1" applyFill="1" applyBorder="1" applyAlignment="1" applyProtection="1">
      <alignment horizontal="center"/>
      <protection/>
    </xf>
    <xf numFmtId="4" fontId="8" fillId="0" borderId="0" xfId="61" applyNumberFormat="1" applyFont="1" applyFill="1" applyBorder="1" applyAlignment="1" applyProtection="1">
      <alignment horizontal="left" vertical="center"/>
      <protection/>
    </xf>
    <xf numFmtId="4" fontId="8" fillId="0" borderId="0" xfId="61" applyNumberFormat="1" applyFont="1" applyFill="1" applyBorder="1" applyAlignment="1" applyProtection="1">
      <alignment horizontal="right" vertical="center"/>
      <protection/>
    </xf>
    <xf numFmtId="4" fontId="8" fillId="0" borderId="10" xfId="61" applyNumberFormat="1" applyFont="1" applyFill="1" applyBorder="1" applyAlignment="1" applyProtection="1">
      <alignment horizontal="center" vertical="center"/>
      <protection/>
    </xf>
    <xf numFmtId="4" fontId="8" fillId="0" borderId="11" xfId="61" applyNumberFormat="1" applyFont="1" applyFill="1" applyBorder="1" applyAlignment="1" applyProtection="1">
      <alignment horizontal="center" vertical="center"/>
      <protection/>
    </xf>
    <xf numFmtId="4" fontId="8" fillId="0" borderId="11" xfId="61" applyNumberFormat="1" applyFont="1" applyFill="1" applyBorder="1" applyAlignment="1" applyProtection="1">
      <alignment horizontal="center" vertical="center" wrapText="1"/>
      <protection/>
    </xf>
    <xf numFmtId="4" fontId="8" fillId="0" borderId="11" xfId="61" applyNumberFormat="1" applyFont="1" applyFill="1" applyBorder="1" applyAlignment="1" applyProtection="1">
      <alignment horizontal="left" vertical="center" wrapText="1"/>
      <protection/>
    </xf>
    <xf numFmtId="4" fontId="13" fillId="34" borderId="11" xfId="61" applyNumberFormat="1" applyFont="1" applyFill="1" applyBorder="1" applyAlignment="1" applyProtection="1">
      <alignment horizontal="center" vertical="center" wrapText="1"/>
      <protection/>
    </xf>
    <xf numFmtId="4" fontId="9" fillId="34" borderId="11" xfId="60" applyNumberFormat="1" applyFont="1" applyFill="1" applyBorder="1" applyAlignment="1" applyProtection="1">
      <alignment horizontal="center" vertical="center" wrapText="1" shrinkToFit="1"/>
      <protection/>
    </xf>
    <xf numFmtId="4" fontId="9" fillId="34" borderId="12" xfId="60" applyNumberFormat="1" applyFont="1" applyFill="1" applyBorder="1" applyAlignment="1" applyProtection="1">
      <alignment horizontal="center" vertical="center" wrapText="1" shrinkToFit="1"/>
      <protection/>
    </xf>
    <xf numFmtId="4" fontId="8" fillId="34" borderId="12" xfId="61" applyNumberFormat="1" applyFont="1" applyFill="1" applyBorder="1" applyAlignment="1" applyProtection="1">
      <alignment horizontal="center" vertical="center" wrapText="1"/>
      <protection/>
    </xf>
    <xf numFmtId="4" fontId="14" fillId="0" borderId="11" xfId="0" applyNumberFormat="1" applyFont="1" applyFill="1" applyBorder="1" applyAlignment="1">
      <alignment horizontal="left" vertical="center" wrapText="1"/>
    </xf>
    <xf numFmtId="4" fontId="8" fillId="0" borderId="13" xfId="61" applyNumberFormat="1" applyFont="1" applyFill="1" applyBorder="1" applyAlignment="1" applyProtection="1">
      <alignment horizontal="center" vertical="center"/>
      <protection/>
    </xf>
    <xf numFmtId="4" fontId="8" fillId="0" borderId="11" xfId="60" applyNumberFormat="1" applyFont="1" applyFill="1" applyBorder="1" applyAlignment="1" applyProtection="1">
      <alignment horizontal="left" vertical="center" wrapText="1"/>
      <protection/>
    </xf>
    <xf numFmtId="4" fontId="8" fillId="0" borderId="13" xfId="61" applyNumberFormat="1" applyFont="1" applyFill="1" applyBorder="1" applyAlignment="1" applyProtection="1">
      <alignment horizontal="center" vertical="center" wrapText="1"/>
      <protection/>
    </xf>
    <xf numFmtId="4" fontId="8" fillId="0" borderId="11" xfId="38" applyNumberFormat="1" applyFont="1" applyFill="1" applyBorder="1" applyAlignment="1" applyProtection="1">
      <alignment horizontal="left" vertical="center" wrapText="1"/>
      <protection/>
    </xf>
    <xf numFmtId="4" fontId="14" fillId="0" borderId="11" xfId="38" applyNumberFormat="1" applyFont="1" applyFill="1" applyBorder="1" applyAlignment="1" applyProtection="1">
      <alignment horizontal="left" vertical="center" wrapText="1"/>
      <protection/>
    </xf>
    <xf numFmtId="4" fontId="14" fillId="0" borderId="11" xfId="0" applyNumberFormat="1" applyFont="1" applyFill="1" applyBorder="1" applyAlignment="1">
      <alignment horizontal="left" vertical="center" wrapText="1"/>
    </xf>
    <xf numFmtId="4" fontId="8" fillId="0" borderId="0" xfId="0" applyNumberFormat="1" applyFont="1" applyFill="1" applyAlignment="1">
      <alignment horizontal="center" vertical="center"/>
    </xf>
    <xf numFmtId="4" fontId="9" fillId="34" borderId="13" xfId="60" applyNumberFormat="1" applyFont="1" applyFill="1" applyBorder="1" applyAlignment="1" applyProtection="1">
      <alignment horizontal="center" vertical="center" wrapText="1" shrinkToFit="1"/>
      <protection/>
    </xf>
    <xf numFmtId="4" fontId="8" fillId="34" borderId="11" xfId="61" applyNumberFormat="1" applyFont="1" applyFill="1" applyBorder="1" applyAlignment="1" applyProtection="1">
      <alignment horizontal="center" vertical="center" wrapText="1"/>
      <protection/>
    </xf>
    <xf numFmtId="4" fontId="8" fillId="35" borderId="11" xfId="61" applyNumberFormat="1" applyFont="1" applyFill="1" applyBorder="1" applyAlignment="1" applyProtection="1">
      <alignment horizontal="center" vertical="center" wrapText="1"/>
      <protection/>
    </xf>
    <xf numFmtId="4" fontId="13" fillId="34" borderId="11" xfId="61"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left" vertical="center" wrapText="1"/>
      <protection/>
    </xf>
    <xf numFmtId="4" fontId="14" fillId="0" borderId="11" xfId="0" applyNumberFormat="1" applyFont="1" applyFill="1" applyBorder="1" applyAlignment="1" applyProtection="1">
      <alignment horizontal="left" vertical="center" wrapText="1"/>
      <protection/>
    </xf>
    <xf numFmtId="4" fontId="8" fillId="0" borderId="11" xfId="0" applyNumberFormat="1" applyFont="1" applyFill="1" applyBorder="1" applyAlignment="1">
      <alignment horizontal="left" vertical="center" wrapText="1"/>
    </xf>
    <xf numFmtId="4" fontId="14" fillId="0" borderId="11" xfId="61" applyNumberFormat="1" applyFont="1" applyFill="1" applyBorder="1" applyAlignment="1" applyProtection="1">
      <alignment horizontal="left" vertical="center" wrapText="1"/>
      <protection/>
    </xf>
    <xf numFmtId="49" fontId="8" fillId="0" borderId="11" xfId="61" applyNumberFormat="1" applyFont="1" applyFill="1" applyBorder="1" applyAlignment="1" applyProtection="1">
      <alignment horizontal="center" vertical="center" wrapText="1"/>
      <protection/>
    </xf>
    <xf numFmtId="4" fontId="8" fillId="0" borderId="11" xfId="60" applyNumberFormat="1" applyFont="1" applyFill="1" applyBorder="1" applyAlignment="1" applyProtection="1">
      <alignment horizontal="left" vertical="center" wrapText="1" shrinkToFit="1"/>
      <protection/>
    </xf>
    <xf numFmtId="4" fontId="9" fillId="0" borderId="11" xfId="61" applyNumberFormat="1" applyFont="1" applyFill="1" applyBorder="1" applyAlignment="1" applyProtection="1">
      <alignment horizontal="center" vertical="center" wrapText="1"/>
      <protection/>
    </xf>
    <xf numFmtId="4" fontId="9" fillId="0" borderId="11" xfId="55" applyNumberFormat="1" applyFont="1" applyFill="1" applyBorder="1" applyAlignment="1" applyProtection="1">
      <alignment horizontal="center" vertical="center"/>
      <protection/>
    </xf>
    <xf numFmtId="4" fontId="8" fillId="0" borderId="11" xfId="55" applyNumberFormat="1" applyFont="1" applyFill="1" applyBorder="1" applyAlignment="1" applyProtection="1">
      <alignment horizontal="center" vertical="center"/>
      <protection/>
    </xf>
    <xf numFmtId="4" fontId="8" fillId="0" borderId="11" xfId="0" applyNumberFormat="1" applyFont="1" applyBorder="1" applyAlignment="1">
      <alignment horizontal="center" vertical="center"/>
    </xf>
    <xf numFmtId="4" fontId="13" fillId="34" borderId="12" xfId="61" applyNumberFormat="1" applyFont="1" applyFill="1" applyBorder="1" applyAlignment="1" applyProtection="1">
      <alignment horizontal="center" vertical="center"/>
      <protection/>
    </xf>
    <xf numFmtId="4" fontId="9" fillId="34" borderId="14" xfId="60" applyNumberFormat="1" applyFont="1" applyFill="1" applyBorder="1" applyAlignment="1" applyProtection="1">
      <alignment horizontal="center" vertical="center" wrapText="1" shrinkToFit="1"/>
      <protection/>
    </xf>
    <xf numFmtId="4" fontId="8" fillId="34" borderId="11" xfId="61" applyNumberFormat="1" applyFont="1" applyFill="1" applyBorder="1" applyAlignment="1" applyProtection="1">
      <alignment horizontal="center" vertical="center"/>
      <protection/>
    </xf>
    <xf numFmtId="4" fontId="8" fillId="0" borderId="11"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wrapText="1"/>
    </xf>
    <xf numFmtId="4" fontId="8" fillId="0" borderId="0" xfId="0" applyNumberFormat="1" applyFont="1" applyBorder="1" applyAlignment="1">
      <alignment horizontal="left" vertical="center"/>
    </xf>
    <xf numFmtId="4" fontId="20" fillId="0" borderId="15" xfId="0" applyNumberFormat="1" applyFont="1" applyFill="1" applyBorder="1" applyAlignment="1">
      <alignment horizontal="center" vertical="center"/>
    </xf>
    <xf numFmtId="4" fontId="13" fillId="0" borderId="0" xfId="0" applyNumberFormat="1" applyFont="1" applyFill="1" applyBorder="1" applyAlignment="1">
      <alignment horizontal="right" vertical="center"/>
    </xf>
    <xf numFmtId="4" fontId="9" fillId="0" borderId="11" xfId="61" applyNumberFormat="1" applyFont="1" applyFill="1" applyBorder="1" applyAlignment="1" applyProtection="1">
      <alignment horizontal="center" vertical="center"/>
      <protection/>
    </xf>
    <xf numFmtId="0" fontId="21" fillId="0" borderId="0" xfId="0" applyFont="1" applyAlignment="1">
      <alignment horizontal="left" vertical="center"/>
    </xf>
    <xf numFmtId="0" fontId="5" fillId="0" borderId="0" xfId="61" applyNumberFormat="1" applyFont="1" applyFill="1" applyBorder="1" applyAlignment="1" applyProtection="1">
      <alignment/>
      <protection/>
    </xf>
    <xf numFmtId="0" fontId="5" fillId="0" borderId="0" xfId="61" applyNumberFormat="1" applyFont="1" applyFill="1" applyBorder="1" applyAlignment="1" applyProtection="1">
      <alignment horizontal="center"/>
      <protection/>
    </xf>
    <xf numFmtId="0" fontId="22" fillId="0" borderId="0" xfId="0" applyFont="1" applyAlignment="1">
      <alignment horizontal="left" vertical="center"/>
    </xf>
    <xf numFmtId="2" fontId="5" fillId="0" borderId="0" xfId="61" applyNumberFormat="1" applyFont="1" applyFill="1" applyBorder="1" applyAlignment="1" applyProtection="1">
      <alignment horizontal="center"/>
      <protection/>
    </xf>
    <xf numFmtId="0" fontId="5" fillId="0" borderId="0" xfId="61" applyNumberFormat="1" applyFont="1" applyFill="1" applyBorder="1" applyAlignment="1" applyProtection="1">
      <alignment horizontal="left"/>
      <protection/>
    </xf>
    <xf numFmtId="0" fontId="5" fillId="0" borderId="0" xfId="61" applyNumberFormat="1" applyFont="1" applyFill="1" applyBorder="1" applyAlignment="1" applyProtection="1">
      <alignment horizontal="left" wrapText="1"/>
      <protection/>
    </xf>
    <xf numFmtId="0" fontId="5" fillId="0" borderId="0" xfId="61" applyNumberFormat="1" applyFont="1" applyFill="1" applyBorder="1" applyAlignment="1" applyProtection="1">
      <alignment horizontal="left" vertical="center" wrapText="1"/>
      <protection/>
    </xf>
    <xf numFmtId="166" fontId="5" fillId="0" borderId="0" xfId="61" applyNumberFormat="1" applyFont="1" applyFill="1" applyBorder="1" applyAlignment="1" applyProtection="1">
      <alignment horizontal="center"/>
      <protection/>
    </xf>
    <xf numFmtId="4" fontId="9" fillId="0" borderId="0" xfId="61" applyNumberFormat="1" applyFont="1" applyFill="1" applyBorder="1" applyAlignment="1" applyProtection="1">
      <alignment horizontal="left" vertical="center" wrapText="1"/>
      <protection/>
    </xf>
    <xf numFmtId="4" fontId="8" fillId="0" borderId="0" xfId="61"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0" fontId="14" fillId="0" borderId="11" xfId="0" applyFont="1" applyFill="1" applyBorder="1" applyAlignment="1">
      <alignment vertical="center" wrapText="1"/>
    </xf>
    <xf numFmtId="0" fontId="14" fillId="0" borderId="11" xfId="0" applyFont="1" applyFill="1" applyBorder="1" applyAlignment="1">
      <alignment horizontal="center" vertical="center"/>
    </xf>
    <xf numFmtId="2"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61" applyNumberFormat="1" applyFont="1" applyFill="1" applyBorder="1" applyAlignment="1" applyProtection="1">
      <alignment/>
      <protection/>
    </xf>
    <xf numFmtId="0" fontId="8" fillId="0" borderId="0" xfId="0" applyFont="1" applyAlignment="1">
      <alignment/>
    </xf>
    <xf numFmtId="0" fontId="19" fillId="0" borderId="0" xfId="0" applyFont="1" applyAlignment="1">
      <alignment horizontal="left" vertical="center"/>
    </xf>
    <xf numFmtId="0" fontId="8" fillId="0" borderId="0" xfId="61" applyNumberFormat="1" applyFont="1" applyFill="1" applyBorder="1" applyAlignment="1" applyProtection="1">
      <alignment horizontal="center"/>
      <protection/>
    </xf>
    <xf numFmtId="2" fontId="8" fillId="0" borderId="0" xfId="61" applyNumberFormat="1" applyFont="1" applyFill="1" applyBorder="1" applyAlignment="1" applyProtection="1">
      <alignment horizontal="center"/>
      <protection/>
    </xf>
    <xf numFmtId="0" fontId="8" fillId="0" borderId="0" xfId="61" applyNumberFormat="1" applyFont="1" applyFill="1" applyBorder="1" applyAlignment="1" applyProtection="1">
      <alignment horizontal="left"/>
      <protection/>
    </xf>
    <xf numFmtId="0" fontId="8" fillId="0" borderId="0" xfId="61" applyNumberFormat="1" applyFont="1" applyFill="1" applyBorder="1" applyAlignment="1" applyProtection="1">
      <alignment horizontal="left" wrapText="1"/>
      <protection/>
    </xf>
    <xf numFmtId="0" fontId="8" fillId="0" borderId="0" xfId="61" applyNumberFormat="1" applyFont="1" applyFill="1" applyBorder="1" applyAlignment="1" applyProtection="1">
      <alignment horizontal="left" vertical="center" wrapText="1"/>
      <protection/>
    </xf>
    <xf numFmtId="166" fontId="8" fillId="0" borderId="0" xfId="61" applyNumberFormat="1" applyFont="1" applyFill="1" applyBorder="1" applyAlignment="1" applyProtection="1">
      <alignment horizontal="center"/>
      <protection/>
    </xf>
    <xf numFmtId="4" fontId="10" fillId="0" borderId="0" xfId="61" applyNumberFormat="1" applyFont="1" applyFill="1" applyBorder="1" applyAlignment="1" applyProtection="1">
      <alignment horizontal="center" vertical="center"/>
      <protection/>
    </xf>
    <xf numFmtId="4" fontId="11" fillId="0" borderId="0" xfId="61" applyNumberFormat="1" applyFont="1" applyFill="1" applyBorder="1" applyAlignment="1" applyProtection="1">
      <alignment horizontal="center" vertical="center"/>
      <protection/>
    </xf>
    <xf numFmtId="49" fontId="13" fillId="34" borderId="11" xfId="0" applyNumberFormat="1" applyFont="1" applyFill="1" applyBorder="1" applyAlignment="1">
      <alignment horizontal="center" vertical="center"/>
    </xf>
    <xf numFmtId="0" fontId="13" fillId="34" borderId="11" xfId="0" applyFont="1" applyFill="1" applyBorder="1" applyAlignment="1">
      <alignment horizontal="left" vertical="center" wrapText="1"/>
    </xf>
    <xf numFmtId="0" fontId="13" fillId="34" borderId="11" xfId="0" applyFont="1" applyFill="1" applyBorder="1" applyAlignment="1">
      <alignment horizontal="center" vertical="center" wrapText="1"/>
    </xf>
    <xf numFmtId="0" fontId="14" fillId="0" borderId="11" xfId="0" applyFont="1" applyFill="1" applyBorder="1" applyAlignment="1">
      <alignment horizontal="left" vertical="center" wrapText="1"/>
    </xf>
    <xf numFmtId="2" fontId="14" fillId="0" borderId="11" xfId="0" applyNumberFormat="1" applyFont="1" applyFill="1" applyBorder="1" applyAlignment="1">
      <alignment horizontal="left" vertical="center" wrapText="1"/>
    </xf>
    <xf numFmtId="0" fontId="14" fillId="0" borderId="11" xfId="56" applyNumberFormat="1" applyFont="1" applyFill="1" applyBorder="1" applyAlignment="1" applyProtection="1">
      <alignment horizontal="left" vertical="center" wrapText="1"/>
      <protection/>
    </xf>
    <xf numFmtId="0" fontId="14" fillId="0" borderId="11" xfId="0" applyFont="1" applyFill="1" applyBorder="1" applyAlignment="1">
      <alignment horizontal="left" vertical="center" wrapText="1" shrinkToFit="1"/>
    </xf>
    <xf numFmtId="2" fontId="14" fillId="0" borderId="11" xfId="56" applyNumberFormat="1" applyFont="1" applyFill="1" applyBorder="1" applyAlignment="1" applyProtection="1">
      <alignment horizontal="left" vertical="center" wrapText="1"/>
      <protection/>
    </xf>
    <xf numFmtId="2" fontId="14" fillId="0" borderId="11" xfId="56" applyNumberFormat="1" applyFont="1" applyFill="1" applyBorder="1" applyAlignment="1" applyProtection="1">
      <alignment horizontal="center" vertical="center"/>
      <protection/>
    </xf>
    <xf numFmtId="2" fontId="14" fillId="0" borderId="11" xfId="0" applyNumberFormat="1" applyFont="1" applyFill="1" applyBorder="1" applyAlignment="1">
      <alignment horizontal="left" vertical="center"/>
    </xf>
    <xf numFmtId="0" fontId="14" fillId="0" borderId="11" xfId="56" applyNumberFormat="1" applyFont="1" applyFill="1" applyBorder="1" applyAlignment="1" applyProtection="1">
      <alignment horizontal="center" vertical="center" wrapText="1"/>
      <protection/>
    </xf>
    <xf numFmtId="2" fontId="14" fillId="0" borderId="11" xfId="56" applyNumberFormat="1" applyFont="1" applyFill="1" applyBorder="1" applyAlignment="1" applyProtection="1">
      <alignment horizontal="center" vertical="center" wrapText="1"/>
      <protection/>
    </xf>
    <xf numFmtId="2" fontId="8" fillId="0" borderId="11" xfId="0" applyNumberFormat="1" applyFont="1" applyFill="1" applyBorder="1" applyAlignment="1">
      <alignment horizontal="center" vertical="center"/>
    </xf>
    <xf numFmtId="167" fontId="14" fillId="0" borderId="11" xfId="0" applyNumberFormat="1" applyFont="1" applyFill="1" applyBorder="1" applyAlignment="1">
      <alignment horizontal="center" vertical="center"/>
    </xf>
    <xf numFmtId="167" fontId="8" fillId="0" borderId="11" xfId="0" applyNumberFormat="1" applyFont="1" applyFill="1" applyBorder="1" applyAlignment="1">
      <alignment horizontal="center" vertical="center"/>
    </xf>
    <xf numFmtId="0" fontId="14" fillId="0" borderId="11" xfId="56" applyNumberFormat="1" applyFont="1" applyFill="1" applyBorder="1" applyAlignment="1" applyProtection="1">
      <alignment horizontal="center" vertical="center"/>
      <protection/>
    </xf>
    <xf numFmtId="0" fontId="8" fillId="0" borderId="11" xfId="0" applyFont="1" applyFill="1" applyBorder="1" applyAlignment="1">
      <alignment horizontal="left" vertical="center" wrapText="1"/>
    </xf>
    <xf numFmtId="0" fontId="8" fillId="0" borderId="11" xfId="56" applyNumberFormat="1" applyFont="1" applyFill="1" applyBorder="1" applyAlignment="1" applyProtection="1">
      <alignment horizontal="left" vertical="center" wrapText="1"/>
      <protection/>
    </xf>
    <xf numFmtId="0" fontId="8" fillId="0" borderId="11" xfId="0" applyFont="1" applyFill="1" applyBorder="1" applyAlignment="1">
      <alignment horizontal="center" vertical="center"/>
    </xf>
    <xf numFmtId="2" fontId="8" fillId="0" borderId="11" xfId="56" applyNumberFormat="1" applyFont="1" applyFill="1" applyBorder="1" applyAlignment="1" applyProtection="1">
      <alignment horizontal="center" vertical="center" wrapText="1"/>
      <protection/>
    </xf>
    <xf numFmtId="49" fontId="13" fillId="34" borderId="11" xfId="39" applyNumberFormat="1" applyFont="1" applyFill="1" applyBorder="1" applyAlignment="1">
      <alignment horizontal="center" vertical="center" wrapText="1"/>
      <protection/>
    </xf>
    <xf numFmtId="0" fontId="9" fillId="34" borderId="16" xfId="0" applyFont="1" applyFill="1" applyBorder="1" applyAlignment="1">
      <alignment vertical="center"/>
    </xf>
    <xf numFmtId="49" fontId="14" fillId="0" borderId="11" xfId="39" applyNumberFormat="1" applyFont="1" applyFill="1" applyBorder="1" applyAlignment="1">
      <alignment horizontal="center" vertical="center" wrapText="1"/>
      <protection/>
    </xf>
    <xf numFmtId="0" fontId="14" fillId="35" borderId="11" xfId="0" applyFont="1" applyFill="1" applyBorder="1" applyAlignment="1">
      <alignment horizontal="center" vertical="center" wrapText="1"/>
    </xf>
    <xf numFmtId="1" fontId="8" fillId="0" borderId="11" xfId="0" applyNumberFormat="1" applyFont="1" applyBorder="1" applyAlignment="1">
      <alignment horizontal="center" vertical="center"/>
    </xf>
    <xf numFmtId="168" fontId="8" fillId="0" borderId="11" xfId="0" applyNumberFormat="1" applyFont="1" applyBorder="1" applyAlignment="1">
      <alignment horizontal="center" vertical="center"/>
    </xf>
    <xf numFmtId="49" fontId="14" fillId="0" borderId="11" xfId="73" applyNumberFormat="1" applyFont="1" applyFill="1" applyBorder="1" applyAlignment="1" applyProtection="1">
      <alignment horizontal="left" vertical="center" wrapText="1"/>
      <protection/>
    </xf>
    <xf numFmtId="49" fontId="14" fillId="0" borderId="11" xfId="73" applyNumberFormat="1" applyFont="1" applyFill="1" applyBorder="1" applyAlignment="1" applyProtection="1">
      <alignment horizontal="center" vertical="center"/>
      <protection/>
    </xf>
    <xf numFmtId="49" fontId="13" fillId="34" borderId="11" xfId="0" applyNumberFormat="1" applyFont="1" applyFill="1" applyBorder="1" applyAlignment="1">
      <alignment horizontal="center" vertical="center" wrapText="1"/>
    </xf>
    <xf numFmtId="49" fontId="14" fillId="0" borderId="11" xfId="0" applyNumberFormat="1" applyFont="1" applyBorder="1" applyAlignment="1">
      <alignment horizontal="center" vertical="center" wrapText="1"/>
    </xf>
    <xf numFmtId="0" fontId="8" fillId="0" borderId="11" xfId="0" applyFont="1" applyBorder="1" applyAlignment="1">
      <alignment horizontal="center" vertical="center"/>
    </xf>
    <xf numFmtId="1" fontId="14" fillId="0" borderId="11" xfId="0" applyNumberFormat="1" applyFont="1" applyFill="1" applyBorder="1" applyAlignment="1">
      <alignment horizontal="center" vertical="center" wrapText="1"/>
    </xf>
    <xf numFmtId="49" fontId="14" fillId="0" borderId="11" xfId="73" applyNumberFormat="1" applyFont="1" applyFill="1" applyBorder="1" applyAlignment="1" applyProtection="1">
      <alignment horizontal="left" wrapText="1"/>
      <protection/>
    </xf>
    <xf numFmtId="49" fontId="14" fillId="0" borderId="11" xfId="73" applyNumberFormat="1" applyFont="1" applyBorder="1" applyAlignment="1" applyProtection="1">
      <alignment horizontal="center"/>
      <protection/>
    </xf>
    <xf numFmtId="49" fontId="13" fillId="34" borderId="11" xfId="39" applyNumberFormat="1" applyFont="1" applyFill="1" applyBorder="1" applyAlignment="1">
      <alignment horizontal="center" vertical="center"/>
      <protection/>
    </xf>
    <xf numFmtId="0" fontId="13" fillId="34" borderId="16" xfId="39" applyFont="1" applyFill="1" applyBorder="1" applyAlignment="1">
      <alignment vertical="center" wrapText="1"/>
      <protection/>
    </xf>
    <xf numFmtId="49" fontId="8" fillId="0" borderId="11" xfId="39" applyNumberFormat="1" applyFont="1" applyFill="1" applyBorder="1" applyAlignment="1">
      <alignment horizontal="center" vertical="center"/>
      <protection/>
    </xf>
    <xf numFmtId="0" fontId="8" fillId="0" borderId="11" xfId="39" applyFont="1" applyFill="1" applyBorder="1" applyAlignment="1">
      <alignment horizontal="left" vertical="center" wrapText="1"/>
      <protection/>
    </xf>
    <xf numFmtId="0" fontId="8" fillId="0" borderId="11" xfId="39" applyFont="1" applyFill="1" applyBorder="1" applyAlignment="1">
      <alignment horizontal="center" vertical="center" wrapText="1"/>
      <protection/>
    </xf>
    <xf numFmtId="2" fontId="8" fillId="0" borderId="11" xfId="39" applyNumberFormat="1" applyFont="1" applyFill="1" applyBorder="1" applyAlignment="1">
      <alignment horizontal="center" vertical="center" wrapText="1"/>
      <protection/>
    </xf>
    <xf numFmtId="0" fontId="8" fillId="0" borderId="11" xfId="39" applyFont="1" applyFill="1" applyBorder="1" applyAlignment="1">
      <alignment vertical="center" wrapText="1"/>
      <protection/>
    </xf>
    <xf numFmtId="0" fontId="8" fillId="0" borderId="11" xfId="39" applyFont="1" applyFill="1" applyBorder="1" applyAlignment="1">
      <alignment horizontal="center" vertical="center"/>
      <protection/>
    </xf>
    <xf numFmtId="4" fontId="8" fillId="0" borderId="11" xfId="39" applyNumberFormat="1" applyFont="1" applyFill="1" applyBorder="1" applyAlignment="1">
      <alignment horizontal="left" vertical="center" wrapText="1"/>
      <protection/>
    </xf>
    <xf numFmtId="4" fontId="8" fillId="0" borderId="11" xfId="39" applyNumberFormat="1" applyFont="1" applyFill="1" applyBorder="1" applyAlignment="1">
      <alignment wrapText="1"/>
      <protection/>
    </xf>
    <xf numFmtId="4" fontId="14" fillId="0" borderId="0" xfId="0" applyNumberFormat="1" applyFont="1" applyFill="1" applyBorder="1" applyAlignment="1">
      <alignment horizontal="right" vertical="center"/>
    </xf>
    <xf numFmtId="0" fontId="8" fillId="0" borderId="0" xfId="0" applyFont="1" applyAlignment="1">
      <alignment horizontal="center" vertical="center"/>
    </xf>
    <xf numFmtId="0" fontId="0" fillId="0" borderId="0" xfId="0" applyFill="1" applyAlignment="1">
      <alignment/>
    </xf>
    <xf numFmtId="4" fontId="9" fillId="0" borderId="11" xfId="60" applyNumberFormat="1" applyFont="1" applyFill="1" applyBorder="1" applyAlignment="1" applyProtection="1">
      <alignment horizontal="center" vertical="center" wrapText="1" shrinkToFit="1"/>
      <protection/>
    </xf>
    <xf numFmtId="4" fontId="8" fillId="0" borderId="12" xfId="61" applyNumberFormat="1" applyFont="1" applyFill="1" applyBorder="1" applyAlignment="1" applyProtection="1">
      <alignment horizontal="center" vertical="center" wrapText="1"/>
      <protection/>
    </xf>
    <xf numFmtId="0" fontId="14" fillId="0" borderId="17" xfId="57" applyNumberFormat="1" applyFont="1" applyFill="1" applyBorder="1" applyAlignment="1">
      <alignment horizontal="center" vertical="center"/>
      <protection/>
    </xf>
    <xf numFmtId="2" fontId="14" fillId="0" borderId="17" xfId="0" applyNumberFormat="1" applyFont="1" applyFill="1" applyBorder="1" applyAlignment="1">
      <alignment horizontal="center" vertical="center"/>
    </xf>
    <xf numFmtId="4" fontId="9" fillId="34" borderId="11" xfId="60" applyNumberFormat="1" applyFont="1" applyFill="1" applyBorder="1" applyAlignment="1" applyProtection="1">
      <alignment horizontal="left" vertical="center" wrapText="1" shrinkToFit="1"/>
      <protection/>
    </xf>
    <xf numFmtId="4" fontId="9" fillId="34" borderId="12" xfId="60" applyNumberFormat="1" applyFont="1" applyFill="1" applyBorder="1" applyAlignment="1" applyProtection="1">
      <alignment horizontal="left" vertical="center" wrapText="1" shrinkToFit="1"/>
      <protection/>
    </xf>
    <xf numFmtId="4" fontId="8" fillId="0" borderId="0" xfId="61" applyNumberFormat="1" applyFont="1" applyFill="1" applyBorder="1" applyAlignment="1" applyProtection="1">
      <alignment horizontal="left" vertical="center" wrapText="1"/>
      <protection/>
    </xf>
    <xf numFmtId="4" fontId="9" fillId="34" borderId="11" xfId="60" applyNumberFormat="1" applyFont="1" applyFill="1" applyBorder="1" applyAlignment="1" applyProtection="1">
      <alignment horizontal="center" vertical="center" wrapText="1" shrinkToFit="1"/>
      <protection/>
    </xf>
    <xf numFmtId="4" fontId="8" fillId="0" borderId="0" xfId="61" applyNumberFormat="1" applyFont="1" applyFill="1" applyBorder="1" applyAlignment="1" applyProtection="1">
      <alignment horizontal="left" vertical="center"/>
      <protection/>
    </xf>
    <xf numFmtId="0" fontId="13" fillId="34" borderId="13" xfId="39" applyFont="1" applyFill="1" applyBorder="1" applyAlignment="1">
      <alignment horizontal="left" vertical="center" wrapText="1"/>
      <protection/>
    </xf>
  </cellXfs>
  <cellStyles count="66">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cf1" xfId="35"/>
    <cellStyle name="Comma 2" xfId="36"/>
    <cellStyle name="Comma 5" xfId="37"/>
    <cellStyle name="Excel Built-in Good" xfId="38"/>
    <cellStyle name="Excel Built-in Normal" xfId="39"/>
    <cellStyle name="Heading 1" xfId="40"/>
    <cellStyle name="Heading1 1" xfId="41"/>
    <cellStyle name="Ievade" xfId="42"/>
    <cellStyle name="Izcēlums (1. veids)" xfId="43"/>
    <cellStyle name="Izcēlums (2. veids)" xfId="44"/>
    <cellStyle name="Izcēlums (3. veids)" xfId="45"/>
    <cellStyle name="Izcēlums (4. veids)" xfId="46"/>
    <cellStyle name="Izcēlums (5. veids)" xfId="47"/>
    <cellStyle name="Izcēlums (6. veids)" xfId="48"/>
    <cellStyle name="Izvade" xfId="49"/>
    <cellStyle name="Comma" xfId="50"/>
    <cellStyle name="Comma [0]" xfId="51"/>
    <cellStyle name="Kopsumma" xfId="52"/>
    <cellStyle name="Labs" xfId="53"/>
    <cellStyle name="Neitrāls" xfId="54"/>
    <cellStyle name="Normal 2" xfId="55"/>
    <cellStyle name="Normal 2 2" xfId="56"/>
    <cellStyle name="Normal 2 3 3 2 2" xfId="57"/>
    <cellStyle name="Normal 3" xfId="58"/>
    <cellStyle name="Normal 9" xfId="59"/>
    <cellStyle name="Normal_Sheet2" xfId="60"/>
    <cellStyle name="Normal_Tāme" xfId="61"/>
    <cellStyle name="Nosaukums" xfId="62"/>
    <cellStyle name="Parastais 2" xfId="63"/>
    <cellStyle name="Parastais 3" xfId="64"/>
    <cellStyle name="Paskaidrojošs teksts" xfId="65"/>
    <cellStyle name="Pārbaudes šūna" xfId="66"/>
    <cellStyle name="Piezīme" xfId="67"/>
    <cellStyle name="Percent" xfId="68"/>
    <cellStyle name="Result 1" xfId="69"/>
    <cellStyle name="Result2 1" xfId="70"/>
    <cellStyle name="Saistīta šūna" xfId="71"/>
    <cellStyle name="Slikts" xfId="72"/>
    <cellStyle name="Style 1" xfId="73"/>
    <cellStyle name="Currency" xfId="74"/>
    <cellStyle name="Currency [0]" xfId="75"/>
    <cellStyle name="Virsraksts 1" xfId="76"/>
    <cellStyle name="Virsraksts 2" xfId="77"/>
    <cellStyle name="Virsraksts 3" xfId="78"/>
    <cellStyle name="Virsraksts 4" xfId="79"/>
  </cellStyles>
  <dxfs count="19">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U202"/>
  <sheetViews>
    <sheetView tabSelected="1" zoomScalePageLayoutView="0" workbookViewId="0" topLeftCell="A34">
      <selection activeCell="C39" sqref="C39"/>
    </sheetView>
  </sheetViews>
  <sheetFormatPr defaultColWidth="10.75390625" defaultRowHeight="14.25"/>
  <cols>
    <col min="1" max="1" width="8.50390625" style="1" customWidth="1"/>
    <col min="2" max="2" width="7.50390625" style="1" customWidth="1"/>
    <col min="3" max="3" width="34.375" style="2" customWidth="1"/>
    <col min="4" max="4" width="9.00390625" style="1" customWidth="1"/>
    <col min="5" max="5" width="9.375" style="1" customWidth="1"/>
    <col min="6" max="6" width="8.375" style="1" customWidth="1"/>
    <col min="7" max="7" width="10.75390625" style="1" customWidth="1"/>
    <col min="8" max="200" width="8.50390625" style="1" customWidth="1"/>
    <col min="201" max="201" width="7.50390625" style="1" customWidth="1"/>
    <col min="202" max="202" width="6.00390625" style="1" customWidth="1"/>
    <col min="203" max="203" width="34.375" style="1" customWidth="1"/>
    <col min="204" max="204" width="9.00390625" style="1" customWidth="1"/>
    <col min="205" max="205" width="9.125" style="1" customWidth="1"/>
    <col min="206" max="207" width="8.375" style="1" customWidth="1"/>
    <col min="208" max="228" width="8.375" style="3" customWidth="1"/>
    <col min="229" max="255" width="10.75390625" style="3" customWidth="1"/>
  </cols>
  <sheetData>
    <row r="1" spans="1:7" ht="18.75">
      <c r="A1" s="3"/>
      <c r="B1" s="4"/>
      <c r="C1" s="78" t="s">
        <v>0</v>
      </c>
      <c r="D1" s="4"/>
      <c r="E1" s="4"/>
      <c r="F1" s="4"/>
      <c r="G1" s="4"/>
    </row>
    <row r="2" spans="1:7" ht="15.75">
      <c r="A2" s="3"/>
      <c r="B2" s="4"/>
      <c r="C2" s="4" t="s">
        <v>1</v>
      </c>
      <c r="D2" s="4"/>
      <c r="E2" s="4"/>
      <c r="F2" s="4"/>
      <c r="G2" s="4"/>
    </row>
    <row r="3" spans="1:7" ht="15.75">
      <c r="A3" s="3"/>
      <c r="B3" s="4"/>
      <c r="C3" s="4" t="s">
        <v>2</v>
      </c>
      <c r="D3" s="4"/>
      <c r="E3" s="4"/>
      <c r="F3" s="4"/>
      <c r="G3" s="4"/>
    </row>
    <row r="4" spans="1:3" ht="15.75">
      <c r="A4" s="3"/>
      <c r="C4" s="1" t="s">
        <v>3</v>
      </c>
    </row>
    <row r="5" spans="1:3" ht="15.75">
      <c r="A5" s="3"/>
      <c r="C5" s="79" t="s">
        <v>4</v>
      </c>
    </row>
    <row r="7" spans="1:7" ht="12" customHeight="1">
      <c r="A7" s="133" t="s">
        <v>5</v>
      </c>
      <c r="B7" s="133"/>
      <c r="C7" s="133"/>
      <c r="D7" s="133"/>
      <c r="E7" s="133"/>
      <c r="F7" s="133"/>
      <c r="G7" s="133"/>
    </row>
    <row r="8" spans="1:7" ht="12" customHeight="1">
      <c r="A8" s="133" t="s">
        <v>6</v>
      </c>
      <c r="B8" s="133"/>
      <c r="C8" s="133"/>
      <c r="D8" s="133"/>
      <c r="E8" s="133"/>
      <c r="F8" s="133"/>
      <c r="G8" s="133"/>
    </row>
    <row r="9" spans="1:7" ht="12" customHeight="1">
      <c r="A9" s="9" t="s">
        <v>7</v>
      </c>
      <c r="B9" s="9"/>
      <c r="D9" s="9"/>
      <c r="E9" s="9"/>
      <c r="F9" s="9"/>
      <c r="G9" s="9"/>
    </row>
    <row r="10" spans="1:7" ht="30" customHeight="1">
      <c r="A10" s="133" t="s">
        <v>519</v>
      </c>
      <c r="B10" s="133"/>
      <c r="C10" s="133"/>
      <c r="D10" s="133"/>
      <c r="E10" s="133"/>
      <c r="F10" s="133"/>
      <c r="G10" s="133"/>
    </row>
    <row r="11" spans="1:3" s="1" customFormat="1" ht="15.75">
      <c r="A11" s="9" t="s">
        <v>8</v>
      </c>
      <c r="C11" s="2"/>
    </row>
    <row r="12" spans="1:3" s="1" customFormat="1" ht="15.75">
      <c r="A12" s="9"/>
      <c r="C12" s="2"/>
    </row>
    <row r="13" spans="3:7" s="1" customFormat="1" ht="15.75">
      <c r="C13" s="2"/>
      <c r="F13" s="10" t="s">
        <v>9</v>
      </c>
      <c r="G13" s="11"/>
    </row>
    <row r="15" spans="1:7" ht="47.25">
      <c r="A15" s="12" t="s">
        <v>10</v>
      </c>
      <c r="B15" s="13" t="s">
        <v>11</v>
      </c>
      <c r="C15" s="14" t="s">
        <v>12</v>
      </c>
      <c r="D15" s="12" t="s">
        <v>13</v>
      </c>
      <c r="E15" s="12" t="s">
        <v>14</v>
      </c>
      <c r="F15" s="13" t="s">
        <v>15</v>
      </c>
      <c r="G15" s="13" t="s">
        <v>16</v>
      </c>
    </row>
    <row r="16" spans="1:7" ht="15.75" customHeight="1">
      <c r="A16" s="15" t="s">
        <v>17</v>
      </c>
      <c r="B16" s="134" t="s">
        <v>18</v>
      </c>
      <c r="C16" s="134"/>
      <c r="D16" s="16"/>
      <c r="E16" s="17"/>
      <c r="F16" s="18"/>
      <c r="G16" s="18"/>
    </row>
    <row r="17" spans="1:7" ht="34.5" customHeight="1">
      <c r="A17" s="13" t="s">
        <v>19</v>
      </c>
      <c r="B17" s="127"/>
      <c r="C17" s="36" t="s">
        <v>520</v>
      </c>
      <c r="D17" s="129" t="s">
        <v>523</v>
      </c>
      <c r="E17" s="130">
        <v>1</v>
      </c>
      <c r="F17" s="128"/>
      <c r="G17" s="128"/>
    </row>
    <row r="18" spans="1:7" ht="63">
      <c r="A18" s="13" t="s">
        <v>22</v>
      </c>
      <c r="B18" s="12" t="s">
        <v>20</v>
      </c>
      <c r="C18" s="19" t="s">
        <v>21</v>
      </c>
      <c r="D18" s="129" t="s">
        <v>523</v>
      </c>
      <c r="E18" s="13">
        <v>1</v>
      </c>
      <c r="F18" s="13"/>
      <c r="G18" s="13"/>
    </row>
    <row r="19" spans="1:7" ht="31.5">
      <c r="A19" s="13" t="s">
        <v>25</v>
      </c>
      <c r="B19" s="12" t="s">
        <v>23</v>
      </c>
      <c r="C19" s="19" t="s">
        <v>24</v>
      </c>
      <c r="D19" s="129" t="s">
        <v>523</v>
      </c>
      <c r="E19" s="13">
        <v>1</v>
      </c>
      <c r="F19" s="13"/>
      <c r="G19" s="13"/>
    </row>
    <row r="20" spans="1:7" ht="15.75">
      <c r="A20" s="13" t="s">
        <v>28</v>
      </c>
      <c r="B20" s="12" t="s">
        <v>26</v>
      </c>
      <c r="C20" s="19" t="s">
        <v>27</v>
      </c>
      <c r="D20" s="129" t="s">
        <v>523</v>
      </c>
      <c r="E20" s="13">
        <v>1</v>
      </c>
      <c r="F20" s="13"/>
      <c r="G20" s="13"/>
    </row>
    <row r="21" spans="1:7" ht="15.75">
      <c r="A21" s="13" t="s">
        <v>32</v>
      </c>
      <c r="B21" s="12" t="s">
        <v>29</v>
      </c>
      <c r="C21" s="21" t="s">
        <v>30</v>
      </c>
      <c r="D21" s="20" t="s">
        <v>31</v>
      </c>
      <c r="E21" s="13">
        <v>735</v>
      </c>
      <c r="F21" s="13"/>
      <c r="G21" s="13"/>
    </row>
    <row r="22" spans="1:7" ht="63">
      <c r="A22" s="13" t="s">
        <v>36</v>
      </c>
      <c r="B22" s="12" t="s">
        <v>33</v>
      </c>
      <c r="C22" s="19" t="s">
        <v>34</v>
      </c>
      <c r="D22" s="22" t="s">
        <v>35</v>
      </c>
      <c r="E22" s="13">
        <f>730*0.04</f>
        <v>29.2</v>
      </c>
      <c r="F22" s="13"/>
      <c r="G22" s="13"/>
    </row>
    <row r="23" spans="1:7" ht="63">
      <c r="A23" s="13" t="s">
        <v>38</v>
      </c>
      <c r="B23" s="12" t="s">
        <v>33</v>
      </c>
      <c r="C23" s="19" t="s">
        <v>37</v>
      </c>
      <c r="D23" s="22" t="s">
        <v>35</v>
      </c>
      <c r="E23" s="13">
        <f>7852*0.1</f>
        <v>785.2</v>
      </c>
      <c r="F23" s="13"/>
      <c r="G23" s="13"/>
    </row>
    <row r="24" spans="1:7" ht="64.5">
      <c r="A24" s="13" t="s">
        <v>41</v>
      </c>
      <c r="B24" s="12" t="s">
        <v>39</v>
      </c>
      <c r="C24" s="19" t="s">
        <v>40</v>
      </c>
      <c r="D24" s="22" t="s">
        <v>35</v>
      </c>
      <c r="E24" s="13">
        <f>353*0.35</f>
        <v>123.55</v>
      </c>
      <c r="F24" s="13"/>
      <c r="G24" s="13"/>
    </row>
    <row r="25" spans="1:7" ht="64.5">
      <c r="A25" s="13" t="s">
        <v>43</v>
      </c>
      <c r="B25" s="12" t="s">
        <v>39</v>
      </c>
      <c r="C25" s="19" t="s">
        <v>42</v>
      </c>
      <c r="D25" s="22" t="s">
        <v>35</v>
      </c>
      <c r="E25" s="13">
        <f>7900*0.3</f>
        <v>2370</v>
      </c>
      <c r="F25" s="13"/>
      <c r="G25" s="13"/>
    </row>
    <row r="26" spans="1:7" ht="64.5">
      <c r="A26" s="13" t="s">
        <v>45</v>
      </c>
      <c r="B26" s="12" t="s">
        <v>39</v>
      </c>
      <c r="C26" s="19" t="s">
        <v>44</v>
      </c>
      <c r="D26" s="22" t="s">
        <v>35</v>
      </c>
      <c r="E26" s="13">
        <f>55*0.1</f>
        <v>5.5</v>
      </c>
      <c r="F26" s="13"/>
      <c r="G26" s="13"/>
    </row>
    <row r="27" spans="1:7" ht="94.5">
      <c r="A27" s="13" t="s">
        <v>48</v>
      </c>
      <c r="B27" s="13" t="s">
        <v>39</v>
      </c>
      <c r="C27" s="23" t="s">
        <v>46</v>
      </c>
      <c r="D27" s="22" t="s">
        <v>47</v>
      </c>
      <c r="E27" s="13">
        <v>2</v>
      </c>
      <c r="F27" s="13"/>
      <c r="G27" s="13"/>
    </row>
    <row r="28" spans="1:7" ht="64.5">
      <c r="A28" s="13" t="s">
        <v>51</v>
      </c>
      <c r="B28" s="12" t="s">
        <v>39</v>
      </c>
      <c r="C28" s="24" t="s">
        <v>49</v>
      </c>
      <c r="D28" s="22" t="s">
        <v>35</v>
      </c>
      <c r="E28" s="13">
        <v>2785</v>
      </c>
      <c r="F28" s="13"/>
      <c r="G28" s="13"/>
    </row>
    <row r="29" spans="1:7" ht="63">
      <c r="A29" s="13" t="s">
        <v>52</v>
      </c>
      <c r="B29" s="12"/>
      <c r="C29" s="25" t="s">
        <v>50</v>
      </c>
      <c r="D29" s="22" t="s">
        <v>47</v>
      </c>
      <c r="E29" s="13">
        <v>2</v>
      </c>
      <c r="F29" s="13"/>
      <c r="G29" s="13"/>
    </row>
    <row r="30" spans="1:254" s="1" customFormat="1" ht="47.25">
      <c r="A30" s="13" t="s">
        <v>53</v>
      </c>
      <c r="B30" s="12" t="s">
        <v>39</v>
      </c>
      <c r="C30" s="19" t="s">
        <v>514</v>
      </c>
      <c r="D30" s="22" t="s">
        <v>47</v>
      </c>
      <c r="E30" s="13">
        <v>1</v>
      </c>
      <c r="F30" s="13"/>
      <c r="G30" s="13"/>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row>
    <row r="31" spans="1:254" s="1" customFormat="1" ht="31.5">
      <c r="A31" s="13" t="s">
        <v>55</v>
      </c>
      <c r="B31" s="12" t="s">
        <v>39</v>
      </c>
      <c r="C31" s="19" t="s">
        <v>513</v>
      </c>
      <c r="D31" s="22" t="s">
        <v>47</v>
      </c>
      <c r="E31" s="13">
        <v>1</v>
      </c>
      <c r="F31" s="13"/>
      <c r="G31" s="13"/>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row>
    <row r="32" spans="1:7" ht="47.25">
      <c r="A32" s="13" t="s">
        <v>521</v>
      </c>
      <c r="B32" s="12" t="s">
        <v>39</v>
      </c>
      <c r="C32" s="19" t="s">
        <v>54</v>
      </c>
      <c r="D32" s="22" t="s">
        <v>31</v>
      </c>
      <c r="E32" s="13">
        <v>261</v>
      </c>
      <c r="F32" s="13"/>
      <c r="G32" s="13"/>
    </row>
    <row r="33" spans="1:7" ht="47.25">
      <c r="A33" s="13" t="s">
        <v>522</v>
      </c>
      <c r="B33" s="12" t="s">
        <v>39</v>
      </c>
      <c r="C33" s="19" t="s">
        <v>56</v>
      </c>
      <c r="D33" s="22" t="s">
        <v>35</v>
      </c>
      <c r="E33" s="13">
        <v>41</v>
      </c>
      <c r="F33" s="13"/>
      <c r="G33" s="13"/>
    </row>
    <row r="34" spans="1:7" ht="15.75">
      <c r="A34" s="15" t="s">
        <v>57</v>
      </c>
      <c r="B34" s="134" t="s">
        <v>58</v>
      </c>
      <c r="C34" s="134"/>
      <c r="D34" s="27"/>
      <c r="E34" s="16"/>
      <c r="F34" s="28"/>
      <c r="G34" s="28"/>
    </row>
    <row r="35" spans="1:7" ht="78.75">
      <c r="A35" s="12" t="s">
        <v>59</v>
      </c>
      <c r="B35" s="13" t="s">
        <v>60</v>
      </c>
      <c r="C35" s="19" t="s">
        <v>61</v>
      </c>
      <c r="D35" s="22" t="s">
        <v>31</v>
      </c>
      <c r="E35" s="13">
        <v>338.3</v>
      </c>
      <c r="F35" s="13"/>
      <c r="G35" s="13"/>
    </row>
    <row r="36" spans="1:7" ht="126">
      <c r="A36" s="12" t="s">
        <v>62</v>
      </c>
      <c r="B36" s="13" t="s">
        <v>63</v>
      </c>
      <c r="C36" s="19" t="s">
        <v>64</v>
      </c>
      <c r="D36" s="22" t="s">
        <v>47</v>
      </c>
      <c r="E36" s="13">
        <v>9</v>
      </c>
      <c r="F36" s="13"/>
      <c r="G36" s="13"/>
    </row>
    <row r="37" spans="1:7" ht="94.5">
      <c r="A37" s="12" t="s">
        <v>65</v>
      </c>
      <c r="B37" s="13" t="s">
        <v>63</v>
      </c>
      <c r="C37" s="19" t="s">
        <v>66</v>
      </c>
      <c r="D37" s="22" t="s">
        <v>47</v>
      </c>
      <c r="E37" s="13">
        <v>1</v>
      </c>
      <c r="F37" s="13"/>
      <c r="G37" s="13"/>
    </row>
    <row r="38" spans="1:7" ht="120.75" customHeight="1">
      <c r="A38" s="12" t="s">
        <v>67</v>
      </c>
      <c r="B38" s="13" t="s">
        <v>63</v>
      </c>
      <c r="C38" s="19" t="s">
        <v>68</v>
      </c>
      <c r="D38" s="22" t="s">
        <v>47</v>
      </c>
      <c r="E38" s="13">
        <v>2</v>
      </c>
      <c r="F38" s="29"/>
      <c r="G38" s="29"/>
    </row>
    <row r="39" spans="1:7" ht="96" customHeight="1">
      <c r="A39" s="12" t="s">
        <v>69</v>
      </c>
      <c r="B39" s="13" t="s">
        <v>63</v>
      </c>
      <c r="C39" s="19" t="s">
        <v>70</v>
      </c>
      <c r="D39" s="22" t="s">
        <v>47</v>
      </c>
      <c r="E39" s="13">
        <v>3</v>
      </c>
      <c r="F39" s="13"/>
      <c r="G39" s="13"/>
    </row>
    <row r="40" spans="1:7" ht="15.75">
      <c r="A40" s="30" t="s">
        <v>71</v>
      </c>
      <c r="B40" s="131" t="s">
        <v>72</v>
      </c>
      <c r="C40" s="131"/>
      <c r="D40" s="27"/>
      <c r="E40" s="16"/>
      <c r="F40" s="28"/>
      <c r="G40" s="28"/>
    </row>
    <row r="41" spans="1:7" ht="63">
      <c r="A41" s="12" t="s">
        <v>73</v>
      </c>
      <c r="B41" s="13" t="s">
        <v>74</v>
      </c>
      <c r="C41" s="14" t="s">
        <v>75</v>
      </c>
      <c r="D41" s="22" t="s">
        <v>35</v>
      </c>
      <c r="E41" s="13">
        <v>144.15</v>
      </c>
      <c r="F41" s="13"/>
      <c r="G41" s="13"/>
    </row>
    <row r="42" spans="1:7" ht="47.25">
      <c r="A42" s="12" t="s">
        <v>76</v>
      </c>
      <c r="B42" s="13" t="s">
        <v>74</v>
      </c>
      <c r="C42" s="14" t="s">
        <v>77</v>
      </c>
      <c r="D42" s="22" t="s">
        <v>35</v>
      </c>
      <c r="E42" s="13">
        <v>800</v>
      </c>
      <c r="F42" s="13"/>
      <c r="G42" s="13"/>
    </row>
    <row r="43" spans="1:7" ht="47.25">
      <c r="A43" s="12" t="s">
        <v>78</v>
      </c>
      <c r="B43" s="13" t="s">
        <v>79</v>
      </c>
      <c r="C43" s="31" t="s">
        <v>80</v>
      </c>
      <c r="D43" s="22" t="s">
        <v>35</v>
      </c>
      <c r="E43" s="13">
        <v>1587</v>
      </c>
      <c r="F43" s="13"/>
      <c r="G43" s="13"/>
    </row>
    <row r="44" spans="1:7" ht="47.25">
      <c r="A44" s="12" t="s">
        <v>81</v>
      </c>
      <c r="B44" s="13" t="s">
        <v>79</v>
      </c>
      <c r="C44" s="31" t="s">
        <v>82</v>
      </c>
      <c r="D44" s="22" t="s">
        <v>35</v>
      </c>
      <c r="E44" s="13">
        <v>6107</v>
      </c>
      <c r="F44" s="13"/>
      <c r="G44" s="13"/>
    </row>
    <row r="45" spans="1:7" ht="15.75">
      <c r="A45" s="30" t="s">
        <v>83</v>
      </c>
      <c r="B45" s="131" t="s">
        <v>84</v>
      </c>
      <c r="C45" s="131"/>
      <c r="D45" s="27"/>
      <c r="E45" s="16"/>
      <c r="F45" s="28"/>
      <c r="G45" s="28"/>
    </row>
    <row r="46" spans="1:7" ht="34.5">
      <c r="A46" s="12" t="s">
        <v>85</v>
      </c>
      <c r="B46" s="13" t="s">
        <v>86</v>
      </c>
      <c r="C46" s="31" t="s">
        <v>87</v>
      </c>
      <c r="D46" s="22" t="s">
        <v>88</v>
      </c>
      <c r="E46" s="13">
        <f>ROUND(17241.04-7729.3-14.5-53.6-7.8-36.01-55.9,1)</f>
        <v>9343.9</v>
      </c>
      <c r="F46" s="13"/>
      <c r="G46" s="13"/>
    </row>
    <row r="47" spans="1:254" ht="34.5">
      <c r="A47" s="12" t="s">
        <v>89</v>
      </c>
      <c r="B47" s="13" t="s">
        <v>86</v>
      </c>
      <c r="C47" s="31" t="s">
        <v>90</v>
      </c>
      <c r="D47" s="22" t="s">
        <v>88</v>
      </c>
      <c r="E47" s="13">
        <f>ROUND(E46-(37.7+87.4+64+6.6+11.8+59.6+98.2+23.9+21.2+13.1+92.5+11.6+158.6+11.5+17.6+3.75+4.5+68.7+18.9+60.3)/2,1)</f>
        <v>8908.2</v>
      </c>
      <c r="F47" s="13"/>
      <c r="G47" s="13"/>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row>
    <row r="48" spans="1:7" ht="34.5">
      <c r="A48" s="12" t="s">
        <v>91</v>
      </c>
      <c r="B48" s="13" t="s">
        <v>86</v>
      </c>
      <c r="C48" s="31" t="s">
        <v>92</v>
      </c>
      <c r="D48" s="20" t="s">
        <v>88</v>
      </c>
      <c r="E48" s="13">
        <f>E47</f>
        <v>8908.2</v>
      </c>
      <c r="F48" s="29"/>
      <c r="G48" s="29"/>
    </row>
    <row r="49" spans="1:254" ht="15.75">
      <c r="A49" s="30" t="s">
        <v>93</v>
      </c>
      <c r="B49" s="131" t="s">
        <v>94</v>
      </c>
      <c r="C49" s="131"/>
      <c r="D49" s="27"/>
      <c r="E49" s="16"/>
      <c r="F49" s="28"/>
      <c r="G49" s="28"/>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row>
    <row r="50" spans="1:254" s="1" customFormat="1" ht="18.75">
      <c r="A50" s="12" t="s">
        <v>95</v>
      </c>
      <c r="B50" s="13" t="s">
        <v>96</v>
      </c>
      <c r="C50" s="31" t="s">
        <v>97</v>
      </c>
      <c r="D50" s="22" t="s">
        <v>35</v>
      </c>
      <c r="E50" s="13">
        <v>4405.1</v>
      </c>
      <c r="F50" s="13"/>
      <c r="G50" s="13"/>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row>
    <row r="51" spans="1:254" s="1" customFormat="1" ht="50.25">
      <c r="A51" s="12" t="s">
        <v>98</v>
      </c>
      <c r="B51" s="13" t="s">
        <v>99</v>
      </c>
      <c r="C51" s="31" t="s">
        <v>100</v>
      </c>
      <c r="D51" s="22" t="s">
        <v>88</v>
      </c>
      <c r="E51" s="13">
        <v>9296.24</v>
      </c>
      <c r="F51" s="13"/>
      <c r="G51" s="13"/>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row>
    <row r="52" spans="1:254" s="1" customFormat="1" ht="34.5">
      <c r="A52" s="12" t="s">
        <v>101</v>
      </c>
      <c r="B52" s="13" t="s">
        <v>99</v>
      </c>
      <c r="C52" s="31" t="s">
        <v>102</v>
      </c>
      <c r="D52" s="22" t="s">
        <v>88</v>
      </c>
      <c r="E52" s="13">
        <f>ROUND(E51+0.15*(E63+E64+E65+E66)+E53,1)</f>
        <v>11673.8</v>
      </c>
      <c r="F52" s="13"/>
      <c r="G52" s="13"/>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row>
    <row r="53" spans="1:7" ht="34.5">
      <c r="A53" s="12" t="s">
        <v>103</v>
      </c>
      <c r="B53" s="13" t="s">
        <v>99</v>
      </c>
      <c r="C53" s="31" t="s">
        <v>104</v>
      </c>
      <c r="D53" s="22" t="s">
        <v>88</v>
      </c>
      <c r="E53" s="13">
        <f>2106+55</f>
        <v>2161</v>
      </c>
      <c r="F53" s="29"/>
      <c r="G53" s="29"/>
    </row>
    <row r="54" spans="1:7" ht="31.5">
      <c r="A54" s="12" t="s">
        <v>105</v>
      </c>
      <c r="B54" s="13" t="s">
        <v>106</v>
      </c>
      <c r="C54" s="31" t="s">
        <v>107</v>
      </c>
      <c r="D54" s="22" t="s">
        <v>88</v>
      </c>
      <c r="E54" s="13">
        <v>55</v>
      </c>
      <c r="F54" s="13"/>
      <c r="G54" s="13"/>
    </row>
    <row r="55" spans="1:254" ht="15.75">
      <c r="A55" s="30" t="s">
        <v>108</v>
      </c>
      <c r="B55" s="131" t="s">
        <v>109</v>
      </c>
      <c r="C55" s="131"/>
      <c r="D55" s="27"/>
      <c r="E55" s="16"/>
      <c r="F55" s="28"/>
      <c r="G55" s="28"/>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row>
    <row r="56" spans="1:254" ht="31.5">
      <c r="A56" s="12" t="s">
        <v>110</v>
      </c>
      <c r="B56" s="13" t="s">
        <v>111</v>
      </c>
      <c r="C56" s="32" t="s">
        <v>112</v>
      </c>
      <c r="D56" s="22" t="s">
        <v>88</v>
      </c>
      <c r="E56" s="13">
        <f>407.5-16.2-17.6-28.7-113-67.8-44.1-55.9-4.6-25.5</f>
        <v>34.1</v>
      </c>
      <c r="F56" s="13"/>
      <c r="G56" s="13"/>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row>
    <row r="57" spans="1:254" ht="31.5">
      <c r="A57" s="12" t="s">
        <v>113</v>
      </c>
      <c r="B57" s="13" t="s">
        <v>114</v>
      </c>
      <c r="C57" s="31" t="s">
        <v>517</v>
      </c>
      <c r="D57" s="22" t="s">
        <v>88</v>
      </c>
      <c r="E57" s="13">
        <f>375+113.3+67.8+44.2</f>
        <v>600.3</v>
      </c>
      <c r="F57" s="13"/>
      <c r="G57" s="13"/>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row>
    <row r="58" spans="1:254" ht="31.5">
      <c r="A58" s="12" t="s">
        <v>115</v>
      </c>
      <c r="B58" s="13" t="s">
        <v>114</v>
      </c>
      <c r="C58" s="31" t="s">
        <v>518</v>
      </c>
      <c r="D58" s="22" t="s">
        <v>88</v>
      </c>
      <c r="E58" s="13">
        <v>56</v>
      </c>
      <c r="F58" s="13"/>
      <c r="G58" s="13"/>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row>
    <row r="59" spans="1:254" ht="31.5">
      <c r="A59" s="12" t="s">
        <v>116</v>
      </c>
      <c r="B59" s="13" t="s">
        <v>106</v>
      </c>
      <c r="C59" s="32" t="s">
        <v>117</v>
      </c>
      <c r="D59" s="22" t="s">
        <v>88</v>
      </c>
      <c r="E59" s="13">
        <f>SUM(E56:E58)</f>
        <v>690.4</v>
      </c>
      <c r="F59" s="13"/>
      <c r="G59" s="13"/>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row>
    <row r="60" spans="1:254" s="1" customFormat="1" ht="31.5">
      <c r="A60" s="12" t="s">
        <v>118</v>
      </c>
      <c r="B60" s="13" t="s">
        <v>99</v>
      </c>
      <c r="C60" s="32" t="s">
        <v>119</v>
      </c>
      <c r="D60" s="22" t="s">
        <v>88</v>
      </c>
      <c r="E60" s="13">
        <v>371</v>
      </c>
      <c r="F60" s="13"/>
      <c r="G60" s="13"/>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row>
    <row r="61" spans="1:254" s="1" customFormat="1" ht="18.75">
      <c r="A61" s="12" t="s">
        <v>120</v>
      </c>
      <c r="B61" s="13" t="s">
        <v>96</v>
      </c>
      <c r="C61" s="32" t="s">
        <v>121</v>
      </c>
      <c r="D61" s="22" t="s">
        <v>35</v>
      </c>
      <c r="E61" s="13">
        <v>116.9</v>
      </c>
      <c r="F61" s="13"/>
      <c r="G61" s="13"/>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row>
    <row r="62" spans="1:254" ht="15.75">
      <c r="A62" s="30" t="s">
        <v>122</v>
      </c>
      <c r="B62" s="131" t="s">
        <v>123</v>
      </c>
      <c r="C62" s="131"/>
      <c r="D62" s="27"/>
      <c r="E62" s="16"/>
      <c r="F62" s="28"/>
      <c r="G62" s="28"/>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row>
    <row r="63" spans="1:7" ht="31.5">
      <c r="A63" s="12" t="s">
        <v>124</v>
      </c>
      <c r="B63" s="13" t="s">
        <v>125</v>
      </c>
      <c r="C63" s="33" t="s">
        <v>126</v>
      </c>
      <c r="D63" s="22" t="s">
        <v>31</v>
      </c>
      <c r="E63" s="13">
        <v>1137</v>
      </c>
      <c r="F63" s="29"/>
      <c r="G63" s="29"/>
    </row>
    <row r="64" spans="1:7" ht="47.25">
      <c r="A64" s="12" t="s">
        <v>127</v>
      </c>
      <c r="B64" s="13" t="s">
        <v>125</v>
      </c>
      <c r="C64" s="33" t="s">
        <v>128</v>
      </c>
      <c r="D64" s="22" t="s">
        <v>31</v>
      </c>
      <c r="E64" s="13">
        <v>26</v>
      </c>
      <c r="F64" s="13"/>
      <c r="G64" s="13"/>
    </row>
    <row r="65" spans="1:7" ht="31.5">
      <c r="A65" s="12" t="s">
        <v>129</v>
      </c>
      <c r="B65" s="13" t="s">
        <v>125</v>
      </c>
      <c r="C65" s="33" t="s">
        <v>130</v>
      </c>
      <c r="D65" s="22" t="s">
        <v>31</v>
      </c>
      <c r="E65" s="13">
        <f>195-4.4-8.9-4.1-18.5+4+3.5+3.5+3.5+3.5+4.6+4</f>
        <v>185.7</v>
      </c>
      <c r="F65" s="13"/>
      <c r="G65" s="13"/>
    </row>
    <row r="66" spans="1:7" ht="31.5">
      <c r="A66" s="12" t="s">
        <v>131</v>
      </c>
      <c r="B66" s="13" t="s">
        <v>125</v>
      </c>
      <c r="C66" s="34" t="s">
        <v>132</v>
      </c>
      <c r="D66" s="22" t="s">
        <v>31</v>
      </c>
      <c r="E66" s="13">
        <v>95</v>
      </c>
      <c r="F66" s="13"/>
      <c r="G66" s="13"/>
    </row>
    <row r="67" spans="1:7" ht="31.5">
      <c r="A67" s="12" t="s">
        <v>133</v>
      </c>
      <c r="B67" s="13" t="s">
        <v>125</v>
      </c>
      <c r="C67" s="33" t="s">
        <v>134</v>
      </c>
      <c r="D67" s="22" t="s">
        <v>31</v>
      </c>
      <c r="E67" s="13">
        <v>29</v>
      </c>
      <c r="F67" s="13"/>
      <c r="G67" s="13"/>
    </row>
    <row r="68" spans="1:254" s="1" customFormat="1" ht="47.25">
      <c r="A68" s="12" t="s">
        <v>135</v>
      </c>
      <c r="B68" s="35" t="s">
        <v>136</v>
      </c>
      <c r="C68" s="36" t="s">
        <v>137</v>
      </c>
      <c r="D68" s="22" t="s">
        <v>31</v>
      </c>
      <c r="E68" s="13">
        <v>77</v>
      </c>
      <c r="F68" s="13"/>
      <c r="G68" s="13"/>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row>
    <row r="69" spans="1:7" ht="15.75">
      <c r="A69" s="30" t="s">
        <v>138</v>
      </c>
      <c r="B69" s="131" t="s">
        <v>139</v>
      </c>
      <c r="C69" s="131"/>
      <c r="D69" s="27"/>
      <c r="E69" s="16"/>
      <c r="F69" s="28"/>
      <c r="G69" s="28"/>
    </row>
    <row r="70" spans="1:254" s="1" customFormat="1" ht="31.5">
      <c r="A70" s="12" t="s">
        <v>140</v>
      </c>
      <c r="B70" s="13" t="s">
        <v>141</v>
      </c>
      <c r="C70" s="31" t="s">
        <v>142</v>
      </c>
      <c r="D70" s="22" t="s">
        <v>47</v>
      </c>
      <c r="E70" s="13">
        <v>21</v>
      </c>
      <c r="F70" s="13"/>
      <c r="G70" s="13"/>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row>
    <row r="71" spans="1:254" s="1" customFormat="1" ht="15.75">
      <c r="A71" s="12" t="s">
        <v>143</v>
      </c>
      <c r="B71" s="13" t="s">
        <v>141</v>
      </c>
      <c r="C71" s="31" t="s">
        <v>515</v>
      </c>
      <c r="D71" s="22" t="s">
        <v>47</v>
      </c>
      <c r="E71" s="13">
        <v>3</v>
      </c>
      <c r="F71" s="13"/>
      <c r="G71" s="13"/>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row>
    <row r="72" spans="1:7" ht="31.5">
      <c r="A72" s="12" t="s">
        <v>144</v>
      </c>
      <c r="B72" s="13" t="s">
        <v>141</v>
      </c>
      <c r="C72" s="31" t="s">
        <v>145</v>
      </c>
      <c r="D72" s="22" t="s">
        <v>47</v>
      </c>
      <c r="E72" s="13">
        <v>4</v>
      </c>
      <c r="F72" s="13"/>
      <c r="G72" s="13"/>
    </row>
    <row r="73" spans="1:7" ht="15.75">
      <c r="A73" s="12" t="s">
        <v>146</v>
      </c>
      <c r="B73" s="13" t="s">
        <v>141</v>
      </c>
      <c r="C73" s="31" t="s">
        <v>147</v>
      </c>
      <c r="D73" s="22" t="s">
        <v>47</v>
      </c>
      <c r="E73" s="13">
        <v>3</v>
      </c>
      <c r="F73" s="13"/>
      <c r="G73" s="13"/>
    </row>
    <row r="74" spans="1:7" ht="15.75">
      <c r="A74" s="12" t="s">
        <v>148</v>
      </c>
      <c r="B74" s="13" t="s">
        <v>141</v>
      </c>
      <c r="C74" s="31" t="s">
        <v>149</v>
      </c>
      <c r="D74" s="22" t="s">
        <v>47</v>
      </c>
      <c r="E74" s="13">
        <v>1</v>
      </c>
      <c r="F74" s="13"/>
      <c r="G74" s="13"/>
    </row>
    <row r="75" spans="1:7" ht="15.75">
      <c r="A75" s="12" t="s">
        <v>150</v>
      </c>
      <c r="B75" s="13" t="s">
        <v>141</v>
      </c>
      <c r="C75" s="31" t="s">
        <v>151</v>
      </c>
      <c r="D75" s="22" t="s">
        <v>47</v>
      </c>
      <c r="E75" s="13">
        <v>6</v>
      </c>
      <c r="F75" s="13"/>
      <c r="G75" s="13"/>
    </row>
    <row r="76" spans="1:7" ht="15.75">
      <c r="A76" s="12" t="s">
        <v>152</v>
      </c>
      <c r="B76" s="13" t="s">
        <v>141</v>
      </c>
      <c r="C76" s="31" t="s">
        <v>153</v>
      </c>
      <c r="D76" s="22" t="s">
        <v>47</v>
      </c>
      <c r="E76" s="13">
        <v>1</v>
      </c>
      <c r="F76" s="13"/>
      <c r="G76" s="13"/>
    </row>
    <row r="77" spans="1:7" ht="15.75">
      <c r="A77" s="12" t="s">
        <v>154</v>
      </c>
      <c r="B77" s="13" t="s">
        <v>141</v>
      </c>
      <c r="C77" s="31" t="s">
        <v>155</v>
      </c>
      <c r="D77" s="22" t="s">
        <v>47</v>
      </c>
      <c r="E77" s="13">
        <v>1</v>
      </c>
      <c r="F77" s="13"/>
      <c r="G77" s="13"/>
    </row>
    <row r="78" spans="1:7" ht="15.75">
      <c r="A78" s="12" t="s">
        <v>156</v>
      </c>
      <c r="B78" s="13" t="s">
        <v>141</v>
      </c>
      <c r="C78" s="31" t="s">
        <v>157</v>
      </c>
      <c r="D78" s="22" t="s">
        <v>47</v>
      </c>
      <c r="E78" s="13">
        <v>1</v>
      </c>
      <c r="F78" s="13"/>
      <c r="G78" s="13"/>
    </row>
    <row r="79" spans="1:7" ht="15.75">
      <c r="A79" s="12" t="s">
        <v>158</v>
      </c>
      <c r="B79" s="13" t="s">
        <v>141</v>
      </c>
      <c r="C79" s="31" t="s">
        <v>159</v>
      </c>
      <c r="D79" s="22" t="s">
        <v>47</v>
      </c>
      <c r="E79" s="13">
        <v>6</v>
      </c>
      <c r="F79" s="13"/>
      <c r="G79" s="13"/>
    </row>
    <row r="80" spans="1:7" ht="15.75">
      <c r="A80" s="12" t="s">
        <v>160</v>
      </c>
      <c r="B80" s="13" t="s">
        <v>141</v>
      </c>
      <c r="C80" s="31" t="s">
        <v>161</v>
      </c>
      <c r="D80" s="22" t="s">
        <v>47</v>
      </c>
      <c r="E80" s="13">
        <v>2</v>
      </c>
      <c r="F80" s="13"/>
      <c r="G80" s="13"/>
    </row>
    <row r="81" spans="1:7" ht="15.75">
      <c r="A81" s="12" t="s">
        <v>162</v>
      </c>
      <c r="B81" s="13" t="s">
        <v>141</v>
      </c>
      <c r="C81" s="31" t="s">
        <v>163</v>
      </c>
      <c r="D81" s="22" t="s">
        <v>47</v>
      </c>
      <c r="E81" s="13">
        <v>6</v>
      </c>
      <c r="F81" s="13"/>
      <c r="G81" s="13"/>
    </row>
    <row r="82" spans="1:254" s="1" customFormat="1" ht="15.75">
      <c r="A82" s="12" t="s">
        <v>164</v>
      </c>
      <c r="B82" s="13" t="s">
        <v>165</v>
      </c>
      <c r="C82" s="31" t="s">
        <v>166</v>
      </c>
      <c r="D82" s="22" t="s">
        <v>47</v>
      </c>
      <c r="E82" s="13">
        <v>1</v>
      </c>
      <c r="F82" s="13"/>
      <c r="G82" s="13"/>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row>
    <row r="83" spans="1:254" s="1" customFormat="1" ht="15.75">
      <c r="A83" s="12" t="s">
        <v>167</v>
      </c>
      <c r="B83" s="13" t="s">
        <v>165</v>
      </c>
      <c r="C83" s="31" t="s">
        <v>168</v>
      </c>
      <c r="D83" s="22" t="s">
        <v>47</v>
      </c>
      <c r="E83" s="13">
        <v>2</v>
      </c>
      <c r="F83" s="13"/>
      <c r="G83" s="13"/>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row>
    <row r="84" spans="1:254" s="1" customFormat="1" ht="15.75">
      <c r="A84" s="12" t="s">
        <v>169</v>
      </c>
      <c r="B84" s="13" t="s">
        <v>165</v>
      </c>
      <c r="C84" s="31" t="s">
        <v>170</v>
      </c>
      <c r="D84" s="22" t="s">
        <v>47</v>
      </c>
      <c r="E84" s="13">
        <v>1</v>
      </c>
      <c r="F84" s="13"/>
      <c r="G84" s="13"/>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row>
    <row r="85" spans="1:255" s="126" customFormat="1" ht="44.25" customHeight="1">
      <c r="A85" s="12" t="s">
        <v>171</v>
      </c>
      <c r="B85" s="13" t="s">
        <v>141</v>
      </c>
      <c r="C85" s="31" t="s">
        <v>516</v>
      </c>
      <c r="D85" s="22" t="s">
        <v>47</v>
      </c>
      <c r="E85" s="13">
        <v>1</v>
      </c>
      <c r="F85" s="13"/>
      <c r="G85" s="13"/>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row>
    <row r="86" spans="1:7" ht="47.25">
      <c r="A86" s="12" t="s">
        <v>172</v>
      </c>
      <c r="B86" s="13" t="s">
        <v>173</v>
      </c>
      <c r="C86" s="31" t="s">
        <v>174</v>
      </c>
      <c r="D86" s="22" t="s">
        <v>88</v>
      </c>
      <c r="E86" s="13">
        <v>23.5</v>
      </c>
      <c r="F86" s="13"/>
      <c r="G86" s="13"/>
    </row>
    <row r="87" spans="1:7" ht="47.25">
      <c r="A87" s="12" t="s">
        <v>175</v>
      </c>
      <c r="B87" s="13" t="s">
        <v>173</v>
      </c>
      <c r="C87" s="31" t="s">
        <v>176</v>
      </c>
      <c r="D87" s="22" t="s">
        <v>88</v>
      </c>
      <c r="E87" s="13">
        <v>4.4</v>
      </c>
      <c r="F87" s="13"/>
      <c r="G87" s="13"/>
    </row>
    <row r="88" spans="1:7" ht="47.25">
      <c r="A88" s="12" t="s">
        <v>177</v>
      </c>
      <c r="B88" s="13" t="s">
        <v>173</v>
      </c>
      <c r="C88" s="31" t="s">
        <v>178</v>
      </c>
      <c r="D88" s="22" t="s">
        <v>88</v>
      </c>
      <c r="E88" s="13">
        <v>40</v>
      </c>
      <c r="F88" s="13"/>
      <c r="G88" s="13"/>
    </row>
    <row r="89" spans="1:7" ht="47.25">
      <c r="A89" s="12" t="s">
        <v>179</v>
      </c>
      <c r="B89" s="13" t="s">
        <v>173</v>
      </c>
      <c r="C89" s="31" t="s">
        <v>180</v>
      </c>
      <c r="D89" s="22" t="s">
        <v>88</v>
      </c>
      <c r="E89" s="13">
        <v>31.5</v>
      </c>
      <c r="F89" s="37"/>
      <c r="G89" s="13"/>
    </row>
    <row r="90" spans="1:7" ht="47.25">
      <c r="A90" s="12" t="s">
        <v>181</v>
      </c>
      <c r="B90" s="13" t="s">
        <v>173</v>
      </c>
      <c r="C90" s="31" t="s">
        <v>182</v>
      </c>
      <c r="D90" s="22" t="s">
        <v>88</v>
      </c>
      <c r="E90" s="13">
        <v>6.5</v>
      </c>
      <c r="F90" s="38"/>
      <c r="G90" s="39"/>
    </row>
    <row r="91" spans="1:7" ht="47.25">
      <c r="A91" s="12" t="s">
        <v>183</v>
      </c>
      <c r="B91" s="13" t="s">
        <v>173</v>
      </c>
      <c r="C91" s="31" t="s">
        <v>184</v>
      </c>
      <c r="D91" s="22" t="s">
        <v>88</v>
      </c>
      <c r="E91" s="13">
        <v>4</v>
      </c>
      <c r="F91" s="38"/>
      <c r="G91" s="39"/>
    </row>
    <row r="92" spans="1:7" ht="47.25">
      <c r="A92" s="12" t="s">
        <v>185</v>
      </c>
      <c r="B92" s="13" t="s">
        <v>173</v>
      </c>
      <c r="C92" s="31" t="s">
        <v>186</v>
      </c>
      <c r="D92" s="22" t="s">
        <v>88</v>
      </c>
      <c r="E92" s="13">
        <v>9.5</v>
      </c>
      <c r="F92" s="12"/>
      <c r="G92" s="12"/>
    </row>
    <row r="93" spans="1:7" ht="47.25">
      <c r="A93" s="12" t="s">
        <v>187</v>
      </c>
      <c r="B93" s="13" t="s">
        <v>173</v>
      </c>
      <c r="C93" s="31" t="s">
        <v>188</v>
      </c>
      <c r="D93" s="22" t="s">
        <v>88</v>
      </c>
      <c r="E93" s="13">
        <f>ROUND(28.6*0.1+64.2*0.4,1)</f>
        <v>28.5</v>
      </c>
      <c r="F93" s="40"/>
      <c r="G93" s="40"/>
    </row>
    <row r="94" spans="1:7" ht="47.25">
      <c r="A94" s="12" t="s">
        <v>189</v>
      </c>
      <c r="B94" s="13" t="s">
        <v>173</v>
      </c>
      <c r="C94" s="31" t="s">
        <v>190</v>
      </c>
      <c r="D94" s="22" t="s">
        <v>88</v>
      </c>
      <c r="E94" s="13">
        <f>ROUND(22*0.1+10.4*0.4,1)</f>
        <v>6.4</v>
      </c>
      <c r="F94" s="12"/>
      <c r="G94" s="12"/>
    </row>
    <row r="95" spans="1:7" ht="15.75">
      <c r="A95" s="41" t="s">
        <v>191</v>
      </c>
      <c r="B95" s="132" t="s">
        <v>192</v>
      </c>
      <c r="C95" s="132"/>
      <c r="D95" s="42"/>
      <c r="E95" s="16"/>
      <c r="F95" s="43"/>
      <c r="G95" s="43"/>
    </row>
    <row r="96" spans="1:254" s="1" customFormat="1" ht="31.5">
      <c r="A96" s="12" t="s">
        <v>193</v>
      </c>
      <c r="B96" s="13" t="s">
        <v>194</v>
      </c>
      <c r="C96" s="31" t="s">
        <v>195</v>
      </c>
      <c r="D96" s="13" t="s">
        <v>88</v>
      </c>
      <c r="E96" s="13">
        <v>347.9</v>
      </c>
      <c r="F96" s="44"/>
      <c r="G96" s="44"/>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row>
    <row r="97" spans="1:254" s="1" customFormat="1" ht="31.5">
      <c r="A97" s="12" t="s">
        <v>196</v>
      </c>
      <c r="B97" s="13" t="s">
        <v>194</v>
      </c>
      <c r="C97" s="31" t="s">
        <v>197</v>
      </c>
      <c r="D97" s="13" t="s">
        <v>88</v>
      </c>
      <c r="E97" s="13">
        <v>1441</v>
      </c>
      <c r="F97" s="44"/>
      <c r="G97" s="44"/>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row>
    <row r="98" spans="1:7" ht="15.75">
      <c r="A98" s="45"/>
      <c r="B98" s="46"/>
      <c r="C98" s="47"/>
      <c r="D98" s="45"/>
      <c r="E98" s="48"/>
      <c r="F98" s="49" t="s">
        <v>198</v>
      </c>
      <c r="G98" s="50"/>
    </row>
    <row r="100" spans="1:254" s="52" customFormat="1" ht="15">
      <c r="A100" s="51" t="s">
        <v>199</v>
      </c>
      <c r="B100" s="51"/>
      <c r="C100" s="51"/>
      <c r="D100" s="51"/>
      <c r="E100" s="51"/>
      <c r="F100" s="51"/>
      <c r="G100" s="51"/>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2:254" s="52" customFormat="1" ht="14.25" customHeight="1">
      <c r="B101" s="53"/>
      <c r="C101" s="54" t="s">
        <v>200</v>
      </c>
      <c r="D101" s="53"/>
      <c r="E101" s="55"/>
      <c r="F101" s="55"/>
      <c r="G101" s="55"/>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2:254" s="52" customFormat="1" ht="14.25" customHeight="1">
      <c r="B102" s="53"/>
      <c r="C102" s="54"/>
      <c r="D102" s="53"/>
      <c r="E102" s="55"/>
      <c r="F102" s="55"/>
      <c r="G102" s="55"/>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7" s="52" customFormat="1" ht="12.75">
      <c r="A103" s="56" t="s">
        <v>201</v>
      </c>
      <c r="B103" s="56"/>
      <c r="C103" s="58"/>
      <c r="D103" s="56"/>
      <c r="E103" s="56"/>
      <c r="F103" s="56"/>
      <c r="G103" s="56"/>
    </row>
    <row r="104" spans="1:7" s="52" customFormat="1" ht="12.75">
      <c r="A104" s="56"/>
      <c r="B104" s="56"/>
      <c r="C104" s="58"/>
      <c r="D104" s="56"/>
      <c r="E104" s="56"/>
      <c r="F104" s="56"/>
      <c r="G104" s="56"/>
    </row>
    <row r="105" spans="1:254" s="52" customFormat="1" ht="15">
      <c r="A105" s="51" t="s">
        <v>202</v>
      </c>
      <c r="B105" s="51"/>
      <c r="C105" s="51"/>
      <c r="D105" s="51"/>
      <c r="E105" s="51"/>
      <c r="F105" s="51"/>
      <c r="G105" s="51"/>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3:254" s="52" customFormat="1" ht="12" customHeight="1">
      <c r="C106" s="54" t="s">
        <v>200</v>
      </c>
      <c r="D106" s="53"/>
      <c r="E106" s="55"/>
      <c r="F106" s="55"/>
      <c r="G106" s="55"/>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3:254" s="52" customFormat="1" ht="14.25">
      <c r="C107" s="58"/>
      <c r="D107" s="53"/>
      <c r="E107" s="59"/>
      <c r="F107" s="55"/>
      <c r="G107" s="55"/>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7" s="52" customFormat="1" ht="15">
      <c r="A108" s="51" t="s">
        <v>203</v>
      </c>
      <c r="B108" s="51"/>
      <c r="C108" s="51"/>
      <c r="D108" s="51"/>
      <c r="E108" s="51"/>
      <c r="F108" s="51"/>
      <c r="G108" s="55"/>
    </row>
    <row r="112" ht="15.75">
      <c r="C112" s="60"/>
    </row>
    <row r="115" s="1" customFormat="1" ht="15.75">
      <c r="C115" s="2"/>
    </row>
    <row r="118" ht="15.75">
      <c r="D118" s="61"/>
    </row>
    <row r="128" ht="15.75">
      <c r="C128" s="60"/>
    </row>
    <row r="131" s="1" customFormat="1" ht="15.75">
      <c r="C131" s="2"/>
    </row>
    <row r="134" ht="15.75">
      <c r="D134" s="61"/>
    </row>
    <row r="142" ht="15.75">
      <c r="C142" s="60"/>
    </row>
    <row r="145" s="1" customFormat="1" ht="15.75">
      <c r="C145" s="2"/>
    </row>
    <row r="154" ht="15.75">
      <c r="C154" s="60"/>
    </row>
    <row r="155" ht="15.75">
      <c r="C155" s="60"/>
    </row>
    <row r="158" s="1" customFormat="1" ht="15.75">
      <c r="C158" s="2"/>
    </row>
    <row r="161" ht="15.75">
      <c r="D161" s="61"/>
    </row>
    <row r="169" ht="15.75">
      <c r="C169" s="60"/>
    </row>
    <row r="172" s="1" customFormat="1" ht="15.75">
      <c r="C172" s="2"/>
    </row>
    <row r="181" ht="15.75">
      <c r="C181" s="60"/>
    </row>
    <row r="184" s="1" customFormat="1" ht="15.75">
      <c r="C184" s="2"/>
    </row>
    <row r="194" spans="3:4" ht="15.75">
      <c r="C194" s="60"/>
      <c r="D194" s="61"/>
    </row>
    <row r="195" spans="3:4" ht="15.75">
      <c r="C195" s="60"/>
      <c r="D195" s="61"/>
    </row>
    <row r="196" ht="15.75">
      <c r="D196" s="61"/>
    </row>
    <row r="197" ht="15.75">
      <c r="D197" s="61"/>
    </row>
    <row r="198" ht="15.75">
      <c r="D198" s="61"/>
    </row>
    <row r="202" spans="4:5" ht="15.75">
      <c r="D202" s="61"/>
      <c r="E202" s="61"/>
    </row>
  </sheetData>
  <sheetProtection selectLockedCells="1" selectUnlockedCells="1"/>
  <mergeCells count="12">
    <mergeCell ref="A7:G7"/>
    <mergeCell ref="A8:G8"/>
    <mergeCell ref="A10:G10"/>
    <mergeCell ref="B16:C16"/>
    <mergeCell ref="B34:C34"/>
    <mergeCell ref="B40:C40"/>
    <mergeCell ref="B45:C45"/>
    <mergeCell ref="B49:C49"/>
    <mergeCell ref="B55:C55"/>
    <mergeCell ref="B62:C62"/>
    <mergeCell ref="B69:C69"/>
    <mergeCell ref="B95:C95"/>
  </mergeCells>
  <conditionalFormatting sqref="C27:C28 C41:C44 C46:C48 C50:C54 C56:C59 C63:C67 C70:C72 C85:C94 C96">
    <cfRule type="cellIs" priority="1" dxfId="0" operator="equal" stopIfTrue="1">
      <formula>0</formula>
    </cfRule>
  </conditionalFormatting>
  <conditionalFormatting sqref="C73">
    <cfRule type="cellIs" priority="2" dxfId="0" operator="equal" stopIfTrue="1">
      <formula>0</formula>
    </cfRule>
  </conditionalFormatting>
  <conditionalFormatting sqref="C74">
    <cfRule type="cellIs" priority="3" dxfId="0" operator="equal" stopIfTrue="1">
      <formula>0</formula>
    </cfRule>
  </conditionalFormatting>
  <conditionalFormatting sqref="C75">
    <cfRule type="cellIs" priority="4" dxfId="0" operator="equal" stopIfTrue="1">
      <formula>0</formula>
    </cfRule>
  </conditionalFormatting>
  <conditionalFormatting sqref="C76">
    <cfRule type="cellIs" priority="5" dxfId="0" operator="equal" stopIfTrue="1">
      <formula>0</formula>
    </cfRule>
  </conditionalFormatting>
  <conditionalFormatting sqref="C77">
    <cfRule type="cellIs" priority="6" dxfId="0" operator="equal" stopIfTrue="1">
      <formula>0</formula>
    </cfRule>
  </conditionalFormatting>
  <conditionalFormatting sqref="C78">
    <cfRule type="cellIs" priority="7" dxfId="0" operator="equal" stopIfTrue="1">
      <formula>0</formula>
    </cfRule>
  </conditionalFormatting>
  <conditionalFormatting sqref="C79">
    <cfRule type="cellIs" priority="8" dxfId="0" operator="equal" stopIfTrue="1">
      <formula>0</formula>
    </cfRule>
  </conditionalFormatting>
  <conditionalFormatting sqref="C80">
    <cfRule type="cellIs" priority="9" dxfId="0" operator="equal" stopIfTrue="1">
      <formula>0</formula>
    </cfRule>
  </conditionalFormatting>
  <conditionalFormatting sqref="C81">
    <cfRule type="cellIs" priority="10" dxfId="0" operator="equal" stopIfTrue="1">
      <formula>0</formula>
    </cfRule>
  </conditionalFormatting>
  <conditionalFormatting sqref="C60">
    <cfRule type="cellIs" priority="11" dxfId="0" operator="equal" stopIfTrue="1">
      <formula>0</formula>
    </cfRule>
  </conditionalFormatting>
  <conditionalFormatting sqref="C61">
    <cfRule type="cellIs" priority="12" dxfId="0" operator="equal" stopIfTrue="1">
      <formula>0</formula>
    </cfRule>
  </conditionalFormatting>
  <conditionalFormatting sqref="C84">
    <cfRule type="cellIs" priority="13" dxfId="0" operator="equal" stopIfTrue="1">
      <formula>0</formula>
    </cfRule>
  </conditionalFormatting>
  <conditionalFormatting sqref="C83">
    <cfRule type="cellIs" priority="14" dxfId="0" operator="equal" stopIfTrue="1">
      <formula>0</formula>
    </cfRule>
  </conditionalFormatting>
  <conditionalFormatting sqref="C82">
    <cfRule type="cellIs" priority="15" dxfId="0" operator="equal" stopIfTrue="1">
      <formula>0</formula>
    </cfRule>
  </conditionalFormatting>
  <conditionalFormatting sqref="C97">
    <cfRule type="cellIs" priority="16" dxfId="0" operator="equal" stopIfTrue="1">
      <formula>0</formula>
    </cfRule>
  </conditionalFormatting>
  <dataValidations count="1">
    <dataValidation type="list" allowBlank="1" showInputMessage="1" showErrorMessage="1" sqref="D17:D20">
      <formula1>'1.tāme'!#REF!</formula1>
    </dataValidation>
  </dataValidations>
  <printOptions/>
  <pageMargins left="1.18125" right="1.18125" top="0.7875" bottom="0.7875" header="0.5118055555555555" footer="0.03958333333333333"/>
  <pageSetup fitToHeight="0" fitToWidth="1" horizontalDpi="600" verticalDpi="600" orientation="portrait" pageOrder="overThenDown" paperSize="9" scale="78" r:id="rId1"/>
  <headerFooter alignWithMargins="0">
    <oddFooter>&amp;C&amp;"Times New Roman,Regular"&amp;12Page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zoomScale="120" zoomScaleNormal="120" zoomScalePageLayoutView="0" workbookViewId="0" topLeftCell="A10">
      <selection activeCell="E16" sqref="E16"/>
    </sheetView>
  </sheetViews>
  <sheetFormatPr defaultColWidth="10.75390625" defaultRowHeight="14.25"/>
  <cols>
    <col min="1" max="1" width="8.50390625" style="1" customWidth="1"/>
    <col min="2" max="2" width="34.375" style="2" customWidth="1"/>
    <col min="3" max="3" width="9.00390625" style="1" customWidth="1"/>
    <col min="4" max="4" width="9.375" style="1" customWidth="1"/>
    <col min="5" max="5" width="8.375" style="1" customWidth="1"/>
    <col min="6" max="6" width="10.75390625" style="1" customWidth="1"/>
    <col min="7" max="201" width="8.50390625" style="1" customWidth="1"/>
    <col min="202" max="202" width="7.50390625" style="1" customWidth="1"/>
    <col min="203" max="203" width="6.00390625" style="1" customWidth="1"/>
    <col min="204" max="204" width="34.375" style="1" customWidth="1"/>
    <col min="205" max="205" width="9.00390625" style="1" customWidth="1"/>
    <col min="206" max="206" width="9.125" style="1" customWidth="1"/>
    <col min="207" max="208" width="8.375" style="1" customWidth="1"/>
    <col min="209" max="229" width="8.375" style="3" customWidth="1"/>
    <col min="230" max="16384" width="10.75390625" style="3" customWidth="1"/>
  </cols>
  <sheetData>
    <row r="1" spans="1:6" ht="18.75">
      <c r="A1" s="3"/>
      <c r="B1" s="5" t="s">
        <v>0</v>
      </c>
      <c r="C1" s="4"/>
      <c r="D1" s="4"/>
      <c r="E1" s="4"/>
      <c r="F1" s="4"/>
    </row>
    <row r="2" spans="1:6" ht="15.75">
      <c r="A2" s="3"/>
      <c r="B2" s="6" t="s">
        <v>204</v>
      </c>
      <c r="C2" s="4"/>
      <c r="D2" s="4"/>
      <c r="E2" s="4"/>
      <c r="F2" s="4"/>
    </row>
    <row r="3" spans="1:6" ht="15.75">
      <c r="A3" s="3"/>
      <c r="B3" s="6" t="s">
        <v>2</v>
      </c>
      <c r="C3" s="4"/>
      <c r="D3" s="4"/>
      <c r="E3" s="4"/>
      <c r="F3" s="4"/>
    </row>
    <row r="4" spans="1:2" ht="15.75">
      <c r="A4" s="3"/>
      <c r="B4" s="7" t="s">
        <v>205</v>
      </c>
    </row>
    <row r="5" spans="1:2" ht="15.75">
      <c r="A5" s="3"/>
      <c r="B5" s="8" t="s">
        <v>4</v>
      </c>
    </row>
    <row r="7" spans="1:6" ht="12" customHeight="1">
      <c r="A7" s="133" t="s">
        <v>5</v>
      </c>
      <c r="B7" s="133"/>
      <c r="C7" s="133"/>
      <c r="D7" s="133"/>
      <c r="E7" s="133"/>
      <c r="F7" s="133"/>
    </row>
    <row r="8" spans="1:6" ht="12" customHeight="1">
      <c r="A8" s="133" t="s">
        <v>6</v>
      </c>
      <c r="B8" s="133"/>
      <c r="C8" s="133"/>
      <c r="D8" s="133"/>
      <c r="E8" s="133"/>
      <c r="F8" s="133"/>
    </row>
    <row r="9" spans="1:6" ht="12" customHeight="1">
      <c r="A9" s="9" t="s">
        <v>7</v>
      </c>
      <c r="C9" s="9"/>
      <c r="D9" s="9"/>
      <c r="E9" s="9"/>
      <c r="F9" s="9"/>
    </row>
    <row r="10" spans="1:6" ht="30" customHeight="1">
      <c r="A10" s="133" t="s">
        <v>519</v>
      </c>
      <c r="B10" s="133"/>
      <c r="C10" s="133"/>
      <c r="D10" s="133"/>
      <c r="E10" s="133"/>
      <c r="F10" s="133"/>
    </row>
    <row r="11" spans="1:2" s="1" customFormat="1" ht="15.75">
      <c r="A11" s="9" t="s">
        <v>206</v>
      </c>
      <c r="B11" s="2"/>
    </row>
    <row r="12" spans="1:2" s="1" customFormat="1" ht="15.75">
      <c r="A12" s="9"/>
      <c r="B12" s="2"/>
    </row>
    <row r="13" spans="2:6" s="1" customFormat="1" ht="15.75">
      <c r="B13" s="2"/>
      <c r="E13" s="10" t="s">
        <v>9</v>
      </c>
      <c r="F13" s="11"/>
    </row>
    <row r="15" spans="1:6" ht="47.25">
      <c r="A15" s="12" t="s">
        <v>10</v>
      </c>
      <c r="B15" s="14" t="s">
        <v>12</v>
      </c>
      <c r="C15" s="12" t="s">
        <v>13</v>
      </c>
      <c r="D15" s="12" t="s">
        <v>14</v>
      </c>
      <c r="E15" s="13" t="s">
        <v>15</v>
      </c>
      <c r="F15" s="13" t="s">
        <v>16</v>
      </c>
    </row>
    <row r="16" spans="1:6" ht="64.5" customHeight="1">
      <c r="A16" s="62" t="s">
        <v>207</v>
      </c>
      <c r="B16" s="63" t="s">
        <v>208</v>
      </c>
      <c r="C16" s="64" t="s">
        <v>209</v>
      </c>
      <c r="D16" s="65">
        <v>21</v>
      </c>
      <c r="E16" s="13"/>
      <c r="F16" s="13"/>
    </row>
    <row r="17" spans="1:6" ht="31.5">
      <c r="A17" s="62" t="s">
        <v>210</v>
      </c>
      <c r="B17" s="63" t="s">
        <v>211</v>
      </c>
      <c r="C17" s="66" t="s">
        <v>212</v>
      </c>
      <c r="D17" s="65">
        <v>1</v>
      </c>
      <c r="E17" s="13"/>
      <c r="F17" s="13"/>
    </row>
    <row r="18" spans="1:6" ht="31.5">
      <c r="A18" s="62" t="s">
        <v>213</v>
      </c>
      <c r="B18" s="63" t="s">
        <v>214</v>
      </c>
      <c r="C18" s="66" t="s">
        <v>215</v>
      </c>
      <c r="D18" s="65">
        <v>1</v>
      </c>
      <c r="E18" s="13"/>
      <c r="F18" s="13"/>
    </row>
    <row r="19" spans="1:6" ht="15.75">
      <c r="A19" s="62" t="s">
        <v>216</v>
      </c>
      <c r="B19" s="63" t="s">
        <v>217</v>
      </c>
      <c r="C19" s="66" t="s">
        <v>215</v>
      </c>
      <c r="D19" s="65">
        <v>1</v>
      </c>
      <c r="E19" s="13"/>
      <c r="F19" s="13"/>
    </row>
    <row r="20" spans="1:6" ht="15.75">
      <c r="A20" s="62" t="s">
        <v>218</v>
      </c>
      <c r="B20" s="63" t="s">
        <v>219</v>
      </c>
      <c r="C20" s="66" t="s">
        <v>220</v>
      </c>
      <c r="D20" s="65">
        <v>2</v>
      </c>
      <c r="E20" s="13"/>
      <c r="F20" s="13"/>
    </row>
    <row r="21" spans="1:6" ht="15.75">
      <c r="A21" s="62" t="s">
        <v>221</v>
      </c>
      <c r="B21" s="63" t="s">
        <v>222</v>
      </c>
      <c r="C21" s="64" t="s">
        <v>212</v>
      </c>
      <c r="D21" s="67">
        <v>1</v>
      </c>
      <c r="E21" s="13"/>
      <c r="F21" s="13"/>
    </row>
    <row r="22" spans="1:6" ht="47.25">
      <c r="A22" s="62" t="s">
        <v>223</v>
      </c>
      <c r="B22" s="63" t="s">
        <v>224</v>
      </c>
      <c r="C22" s="66" t="s">
        <v>209</v>
      </c>
      <c r="D22" s="65">
        <v>21</v>
      </c>
      <c r="E22" s="13"/>
      <c r="F22" s="13"/>
    </row>
    <row r="23" spans="1:6" ht="15.75">
      <c r="A23" s="45"/>
      <c r="B23" s="47"/>
      <c r="C23" s="45"/>
      <c r="D23" s="48"/>
      <c r="E23" s="49" t="s">
        <v>198</v>
      </c>
      <c r="F23" s="50"/>
    </row>
    <row r="25" spans="1:256" s="69" customFormat="1" ht="15.75">
      <c r="A25" s="68" t="s">
        <v>199</v>
      </c>
      <c r="B25" s="68"/>
      <c r="C25" s="68"/>
      <c r="D25" s="68"/>
      <c r="E25" s="68"/>
      <c r="F25" s="68"/>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2:256" s="69" customFormat="1" ht="14.25" customHeight="1">
      <c r="B26" s="71" t="s">
        <v>200</v>
      </c>
      <c r="C26" s="72"/>
      <c r="D26" s="73"/>
      <c r="E26" s="73"/>
      <c r="F26" s="73"/>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2:256" s="69" customFormat="1" ht="14.25" customHeight="1">
      <c r="B27" s="68"/>
      <c r="C27" s="72"/>
      <c r="D27" s="73"/>
      <c r="E27" s="73"/>
      <c r="F27" s="73"/>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6" s="69" customFormat="1" ht="15.75">
      <c r="A28" s="74" t="s">
        <v>201</v>
      </c>
      <c r="B28" s="75"/>
      <c r="C28" s="74"/>
      <c r="D28" s="74"/>
      <c r="E28" s="74"/>
      <c r="F28" s="74"/>
    </row>
    <row r="29" spans="1:6" s="69" customFormat="1" ht="15.75">
      <c r="A29" s="74"/>
      <c r="B29" s="75"/>
      <c r="C29" s="74"/>
      <c r="D29" s="74"/>
      <c r="E29" s="74"/>
      <c r="F29" s="74"/>
    </row>
    <row r="30" spans="1:256" s="69" customFormat="1" ht="15.75">
      <c r="A30" s="68" t="s">
        <v>202</v>
      </c>
      <c r="B30" s="68"/>
      <c r="C30" s="68"/>
      <c r="D30" s="68"/>
      <c r="E30" s="68"/>
      <c r="F30" s="68"/>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2:256" s="69" customFormat="1" ht="12" customHeight="1">
      <c r="B31" s="71" t="s">
        <v>200</v>
      </c>
      <c r="C31" s="72"/>
      <c r="D31" s="73"/>
      <c r="E31" s="73"/>
      <c r="F31" s="73"/>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2:256" s="69" customFormat="1" ht="15.75">
      <c r="B32" s="76"/>
      <c r="C32" s="72"/>
      <c r="D32" s="77"/>
      <c r="E32" s="73"/>
      <c r="F32" s="73"/>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spans="1:6" s="69" customFormat="1" ht="15.75">
      <c r="A33" s="68" t="s">
        <v>203</v>
      </c>
      <c r="B33" s="68"/>
      <c r="C33" s="68"/>
      <c r="D33" s="68"/>
      <c r="E33" s="68"/>
      <c r="F33" s="73"/>
    </row>
    <row r="37" ht="15.75">
      <c r="B37" s="60"/>
    </row>
    <row r="40" s="1" customFormat="1" ht="15.75">
      <c r="B40" s="2"/>
    </row>
    <row r="43" ht="15.75">
      <c r="C43" s="61"/>
    </row>
    <row r="53" ht="15.75">
      <c r="B53" s="60"/>
    </row>
    <row r="56" s="1" customFormat="1" ht="15.75">
      <c r="B56" s="2"/>
    </row>
    <row r="59" ht="15.75">
      <c r="C59" s="61"/>
    </row>
    <row r="67" ht="15.75">
      <c r="B67" s="60"/>
    </row>
    <row r="70" s="1" customFormat="1" ht="15.75">
      <c r="B70" s="2"/>
    </row>
    <row r="79" ht="15.75">
      <c r="B79" s="60"/>
    </row>
    <row r="80" ht="15.75">
      <c r="B80" s="60"/>
    </row>
    <row r="83" s="1" customFormat="1" ht="15.75">
      <c r="B83" s="2"/>
    </row>
    <row r="86" ht="15.75">
      <c r="C86" s="61"/>
    </row>
    <row r="94" ht="15.75">
      <c r="B94" s="60"/>
    </row>
    <row r="97" s="1" customFormat="1" ht="15.75">
      <c r="B97" s="2"/>
    </row>
    <row r="106" ht="15.75">
      <c r="B106" s="60"/>
    </row>
    <row r="109" s="1" customFormat="1" ht="15.75">
      <c r="B109" s="2"/>
    </row>
    <row r="119" spans="2:3" ht="15.75">
      <c r="B119" s="60"/>
      <c r="C119" s="61"/>
    </row>
    <row r="120" spans="2:3" ht="15.75">
      <c r="B120" s="60"/>
      <c r="C120" s="61"/>
    </row>
    <row r="121" ht="15.75">
      <c r="C121" s="61"/>
    </row>
    <row r="122" ht="15.75">
      <c r="C122" s="61"/>
    </row>
    <row r="123" ht="15.75">
      <c r="C123" s="61"/>
    </row>
    <row r="127" spans="3:4" ht="15.75">
      <c r="C127" s="61"/>
      <c r="D127" s="61"/>
    </row>
  </sheetData>
  <sheetProtection selectLockedCells="1" selectUnlockedCells="1"/>
  <mergeCells count="3">
    <mergeCell ref="A7:F7"/>
    <mergeCell ref="A8:F8"/>
    <mergeCell ref="A10:F10"/>
  </mergeCells>
  <printOptions/>
  <pageMargins left="1.18125" right="1.18125" top="0.7875" bottom="0.7875" header="0.5118055555555555" footer="0.5118055555555555"/>
  <pageSetup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IV140"/>
  <sheetViews>
    <sheetView zoomScale="120" zoomScaleNormal="120" zoomScalePageLayoutView="0" workbookViewId="0" topLeftCell="A1">
      <selection activeCell="E17" sqref="E17"/>
    </sheetView>
  </sheetViews>
  <sheetFormatPr defaultColWidth="10.75390625" defaultRowHeight="14.25"/>
  <cols>
    <col min="1" max="1" width="8.50390625" style="1" customWidth="1"/>
    <col min="2" max="2" width="34.375" style="2" customWidth="1"/>
    <col min="3" max="3" width="9.00390625" style="1" customWidth="1"/>
    <col min="4" max="4" width="9.375" style="1" customWidth="1"/>
    <col min="5" max="5" width="8.375" style="1" customWidth="1"/>
    <col min="6" max="6" width="10.75390625" style="1" customWidth="1"/>
    <col min="7" max="201" width="8.50390625" style="1" customWidth="1"/>
    <col min="202" max="202" width="7.50390625" style="1" customWidth="1"/>
    <col min="203" max="203" width="6.00390625" style="1" customWidth="1"/>
    <col min="204" max="204" width="34.375" style="1" customWidth="1"/>
    <col min="205" max="205" width="9.00390625" style="1" customWidth="1"/>
    <col min="206" max="206" width="9.125" style="1" customWidth="1"/>
    <col min="207" max="208" width="8.375" style="1" customWidth="1"/>
    <col min="209" max="229" width="8.375" style="3" customWidth="1"/>
    <col min="230" max="16384" width="10.75390625" style="3" customWidth="1"/>
  </cols>
  <sheetData>
    <row r="1" spans="1:6" ht="18.75">
      <c r="A1" s="3"/>
      <c r="B1" s="78" t="s">
        <v>0</v>
      </c>
      <c r="C1" s="4"/>
      <c r="D1" s="4"/>
      <c r="E1" s="4"/>
      <c r="F1" s="4"/>
    </row>
    <row r="2" spans="1:6" ht="15.75">
      <c r="A2" s="3"/>
      <c r="B2" s="4" t="s">
        <v>225</v>
      </c>
      <c r="C2" s="4"/>
      <c r="D2" s="4"/>
      <c r="E2" s="4"/>
      <c r="F2" s="4"/>
    </row>
    <row r="3" spans="1:6" ht="15.75">
      <c r="A3" s="3"/>
      <c r="B3" s="4"/>
      <c r="C3" s="4"/>
      <c r="D3" s="4"/>
      <c r="E3" s="4"/>
      <c r="F3" s="4"/>
    </row>
    <row r="4" spans="1:2" ht="15.75">
      <c r="A4" s="3"/>
      <c r="B4" s="4" t="s">
        <v>226</v>
      </c>
    </row>
    <row r="5" spans="1:2" ht="15.75">
      <c r="A5" s="3"/>
      <c r="B5" s="79" t="s">
        <v>4</v>
      </c>
    </row>
    <row r="7" spans="1:6" ht="12" customHeight="1">
      <c r="A7" s="133" t="s">
        <v>5</v>
      </c>
      <c r="B7" s="133"/>
      <c r="C7" s="133"/>
      <c r="D7" s="133"/>
      <c r="E7" s="133"/>
      <c r="F7" s="133"/>
    </row>
    <row r="8" spans="1:6" ht="12" customHeight="1">
      <c r="A8" s="133" t="s">
        <v>6</v>
      </c>
      <c r="B8" s="133"/>
      <c r="C8" s="133"/>
      <c r="D8" s="133"/>
      <c r="E8" s="133"/>
      <c r="F8" s="133"/>
    </row>
    <row r="9" spans="1:6" ht="12" customHeight="1">
      <c r="A9" s="9" t="s">
        <v>7</v>
      </c>
      <c r="C9" s="9"/>
      <c r="D9" s="9"/>
      <c r="E9" s="9"/>
      <c r="F9" s="9"/>
    </row>
    <row r="10" spans="1:6" ht="30" customHeight="1">
      <c r="A10" s="133" t="s">
        <v>519</v>
      </c>
      <c r="B10" s="133"/>
      <c r="C10" s="133"/>
      <c r="D10" s="133"/>
      <c r="E10" s="133"/>
      <c r="F10" s="133"/>
    </row>
    <row r="11" spans="1:2" s="1" customFormat="1" ht="15.75">
      <c r="A11" s="9" t="s">
        <v>227</v>
      </c>
      <c r="B11" s="2"/>
    </row>
    <row r="12" spans="1:2" s="1" customFormat="1" ht="15.75">
      <c r="A12" s="9"/>
      <c r="B12" s="2"/>
    </row>
    <row r="13" spans="2:6" s="1" customFormat="1" ht="15.75">
      <c r="B13" s="2"/>
      <c r="E13" s="10" t="s">
        <v>9</v>
      </c>
      <c r="F13" s="11"/>
    </row>
    <row r="15" spans="1:6" ht="47.25">
      <c r="A15" s="12" t="s">
        <v>10</v>
      </c>
      <c r="B15" s="14" t="s">
        <v>12</v>
      </c>
      <c r="C15" s="13" t="s">
        <v>13</v>
      </c>
      <c r="D15" s="12" t="s">
        <v>14</v>
      </c>
      <c r="E15" s="13" t="s">
        <v>15</v>
      </c>
      <c r="F15" s="13" t="s">
        <v>16</v>
      </c>
    </row>
    <row r="16" spans="1:6" ht="15.75">
      <c r="A16" s="80" t="s">
        <v>228</v>
      </c>
      <c r="B16" s="81" t="s">
        <v>229</v>
      </c>
      <c r="C16" s="82"/>
      <c r="D16" s="82"/>
      <c r="E16" s="28"/>
      <c r="F16" s="28"/>
    </row>
    <row r="17" spans="1:6" ht="31.5">
      <c r="A17" s="62" t="s">
        <v>230</v>
      </c>
      <c r="B17" s="83" t="s">
        <v>231</v>
      </c>
      <c r="C17" s="64" t="s">
        <v>232</v>
      </c>
      <c r="D17" s="65">
        <v>1</v>
      </c>
      <c r="E17" s="13"/>
      <c r="F17" s="13"/>
    </row>
    <row r="18" spans="1:6" ht="15.75">
      <c r="A18" s="62" t="s">
        <v>233</v>
      </c>
      <c r="B18" s="84" t="s">
        <v>234</v>
      </c>
      <c r="C18" s="64" t="s">
        <v>232</v>
      </c>
      <c r="D18" s="65">
        <v>1</v>
      </c>
      <c r="E18" s="13"/>
      <c r="F18" s="13"/>
    </row>
    <row r="19" spans="1:6" ht="47.25">
      <c r="A19" s="62" t="s">
        <v>235</v>
      </c>
      <c r="B19" s="85" t="s">
        <v>236</v>
      </c>
      <c r="C19" s="64" t="s">
        <v>237</v>
      </c>
      <c r="D19" s="65">
        <v>2</v>
      </c>
      <c r="E19" s="13"/>
      <c r="F19" s="13"/>
    </row>
    <row r="20" spans="1:6" ht="47.25">
      <c r="A20" s="62" t="s">
        <v>238</v>
      </c>
      <c r="B20" s="84" t="s">
        <v>239</v>
      </c>
      <c r="C20" s="64" t="s">
        <v>209</v>
      </c>
      <c r="D20" s="65">
        <v>21</v>
      </c>
      <c r="E20" s="13"/>
      <c r="F20" s="13"/>
    </row>
    <row r="21" spans="1:6" ht="15.75">
      <c r="A21" s="80" t="s">
        <v>240</v>
      </c>
      <c r="B21" s="81" t="s">
        <v>241</v>
      </c>
      <c r="C21" s="82"/>
      <c r="D21" s="82"/>
      <c r="E21" s="28"/>
      <c r="F21" s="28"/>
    </row>
    <row r="22" spans="1:6" ht="126">
      <c r="A22" s="62" t="s">
        <v>242</v>
      </c>
      <c r="B22" s="86" t="s">
        <v>243</v>
      </c>
      <c r="C22" s="65" t="s">
        <v>237</v>
      </c>
      <c r="D22" s="65">
        <v>1</v>
      </c>
      <c r="E22" s="13"/>
      <c r="F22" s="13"/>
    </row>
    <row r="23" spans="1:6" ht="126">
      <c r="A23" s="62" t="s">
        <v>244</v>
      </c>
      <c r="B23" s="86" t="s">
        <v>245</v>
      </c>
      <c r="C23" s="65" t="s">
        <v>237</v>
      </c>
      <c r="D23" s="65">
        <v>1</v>
      </c>
      <c r="E23" s="13"/>
      <c r="F23" s="13"/>
    </row>
    <row r="24" spans="1:6" ht="108.75" customHeight="1">
      <c r="A24" s="62" t="s">
        <v>246</v>
      </c>
      <c r="B24" s="84" t="s">
        <v>247</v>
      </c>
      <c r="C24" s="65" t="s">
        <v>209</v>
      </c>
      <c r="D24" s="65">
        <v>21</v>
      </c>
      <c r="E24" s="13"/>
      <c r="F24" s="13"/>
    </row>
    <row r="25" spans="1:6" ht="31.5">
      <c r="A25" s="62" t="s">
        <v>248</v>
      </c>
      <c r="B25" s="87" t="s">
        <v>249</v>
      </c>
      <c r="C25" s="88" t="s">
        <v>209</v>
      </c>
      <c r="D25" s="65">
        <v>21</v>
      </c>
      <c r="E25" s="13"/>
      <c r="F25" s="13"/>
    </row>
    <row r="26" spans="1:6" ht="63">
      <c r="A26" s="62" t="s">
        <v>250</v>
      </c>
      <c r="B26" s="83" t="s">
        <v>251</v>
      </c>
      <c r="C26" s="67" t="s">
        <v>252</v>
      </c>
      <c r="D26" s="65">
        <v>66.03</v>
      </c>
      <c r="E26" s="13"/>
      <c r="F26" s="13"/>
    </row>
    <row r="27" spans="1:6" ht="31.5">
      <c r="A27" s="62" t="s">
        <v>253</v>
      </c>
      <c r="B27" s="83" t="s">
        <v>254</v>
      </c>
      <c r="C27" s="67" t="s">
        <v>252</v>
      </c>
      <c r="D27" s="65">
        <v>12.72</v>
      </c>
      <c r="E27" s="13"/>
      <c r="F27" s="13"/>
    </row>
    <row r="28" spans="1:6" ht="31.5">
      <c r="A28" s="80" t="s">
        <v>255</v>
      </c>
      <c r="B28" s="81" t="s">
        <v>256</v>
      </c>
      <c r="C28" s="82"/>
      <c r="D28" s="82"/>
      <c r="E28" s="28"/>
      <c r="F28" s="28"/>
    </row>
    <row r="29" spans="1:6" ht="31.5">
      <c r="A29" s="62" t="s">
        <v>257</v>
      </c>
      <c r="B29" s="84" t="s">
        <v>258</v>
      </c>
      <c r="C29" s="67" t="s">
        <v>259</v>
      </c>
      <c r="D29" s="65">
        <f>1.5*D24</f>
        <v>31.5</v>
      </c>
      <c r="E29" s="13"/>
      <c r="F29" s="13"/>
    </row>
    <row r="30" spans="1:6" ht="31.5">
      <c r="A30" s="62" t="s">
        <v>260</v>
      </c>
      <c r="B30" s="84" t="s">
        <v>261</v>
      </c>
      <c r="C30" s="65" t="s">
        <v>209</v>
      </c>
      <c r="D30" s="65">
        <v>21</v>
      </c>
      <c r="E30" s="13"/>
      <c r="F30" s="13"/>
    </row>
    <row r="31" spans="1:6" ht="31.5">
      <c r="A31" s="62" t="s">
        <v>262</v>
      </c>
      <c r="B31" s="84" t="s">
        <v>263</v>
      </c>
      <c r="C31" s="67" t="s">
        <v>259</v>
      </c>
      <c r="D31" s="65">
        <f>D30*1.5</f>
        <v>31.5</v>
      </c>
      <c r="E31" s="13"/>
      <c r="F31" s="13"/>
    </row>
    <row r="32" spans="1:6" ht="15.75">
      <c r="A32" s="62" t="s">
        <v>264</v>
      </c>
      <c r="B32" s="89" t="s">
        <v>265</v>
      </c>
      <c r="C32" s="65" t="s">
        <v>209</v>
      </c>
      <c r="D32" s="65">
        <f>D30</f>
        <v>21</v>
      </c>
      <c r="E32" s="13"/>
      <c r="F32" s="13"/>
    </row>
    <row r="33" spans="1:6" ht="31.5">
      <c r="A33" s="62" t="s">
        <v>266</v>
      </c>
      <c r="B33" s="85" t="s">
        <v>267</v>
      </c>
      <c r="C33" s="90" t="s">
        <v>47</v>
      </c>
      <c r="D33" s="88">
        <v>8</v>
      </c>
      <c r="E33" s="29"/>
      <c r="F33" s="29"/>
    </row>
    <row r="34" spans="1:6" ht="31.5">
      <c r="A34" s="62" t="s">
        <v>268</v>
      </c>
      <c r="B34" s="87" t="s">
        <v>269</v>
      </c>
      <c r="C34" s="90" t="s">
        <v>47</v>
      </c>
      <c r="D34" s="91">
        <v>4</v>
      </c>
      <c r="E34" s="13"/>
      <c r="F34" s="13"/>
    </row>
    <row r="35" spans="1:6" ht="31.5">
      <c r="A35" s="62" t="s">
        <v>270</v>
      </c>
      <c r="B35" s="87" t="s">
        <v>271</v>
      </c>
      <c r="C35" s="90" t="s">
        <v>47</v>
      </c>
      <c r="D35" s="91">
        <v>8</v>
      </c>
      <c r="E35" s="13"/>
      <c r="F35" s="13"/>
    </row>
    <row r="36" spans="1:6" ht="15.75">
      <c r="A36" s="45"/>
      <c r="B36" s="47"/>
      <c r="C36" s="45"/>
      <c r="D36" s="48"/>
      <c r="E36" s="49" t="s">
        <v>198</v>
      </c>
      <c r="F36" s="50"/>
    </row>
    <row r="38" spans="1:256" s="52" customFormat="1" ht="15">
      <c r="A38" s="51" t="s">
        <v>199</v>
      </c>
      <c r="B38" s="51"/>
      <c r="C38" s="51"/>
      <c r="D38" s="51"/>
      <c r="E38" s="51"/>
      <c r="F38" s="51"/>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2:256" s="52" customFormat="1" ht="14.25" customHeight="1">
      <c r="B39" s="54" t="s">
        <v>200</v>
      </c>
      <c r="C39" s="53"/>
      <c r="D39" s="55"/>
      <c r="E39" s="55"/>
      <c r="F39" s="55"/>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s="52" customFormat="1" ht="14.25" customHeight="1">
      <c r="B40" s="54"/>
      <c r="C40" s="53"/>
      <c r="D40" s="55"/>
      <c r="E40" s="55"/>
      <c r="F40" s="55"/>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6" s="52" customFormat="1" ht="12.75">
      <c r="A41" s="56" t="s">
        <v>201</v>
      </c>
      <c r="B41" s="57"/>
      <c r="C41" s="56"/>
      <c r="D41" s="56"/>
      <c r="E41" s="56"/>
      <c r="F41" s="56"/>
    </row>
    <row r="42" spans="1:6" s="52" customFormat="1" ht="12.75">
      <c r="A42" s="56"/>
      <c r="B42" s="57"/>
      <c r="C42" s="56"/>
      <c r="D42" s="56"/>
      <c r="E42" s="56"/>
      <c r="F42" s="56"/>
    </row>
    <row r="43" spans="1:256" s="52" customFormat="1" ht="15">
      <c r="A43" s="51" t="s">
        <v>202</v>
      </c>
      <c r="B43" s="51"/>
      <c r="C43" s="51"/>
      <c r="D43" s="51"/>
      <c r="E43" s="51"/>
      <c r="F43" s="51"/>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256" s="52" customFormat="1" ht="12" customHeight="1">
      <c r="B44" s="54" t="s">
        <v>200</v>
      </c>
      <c r="C44" s="53"/>
      <c r="D44" s="55"/>
      <c r="E44" s="55"/>
      <c r="F44" s="55"/>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2:256" s="52" customFormat="1" ht="14.25">
      <c r="B45" s="58"/>
      <c r="C45" s="53"/>
      <c r="D45" s="59"/>
      <c r="E45" s="55"/>
      <c r="F45" s="5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6" s="52" customFormat="1" ht="15">
      <c r="A46" s="51" t="s">
        <v>203</v>
      </c>
      <c r="B46" s="51"/>
      <c r="C46" s="51"/>
      <c r="D46" s="51"/>
      <c r="E46" s="51"/>
      <c r="F46" s="55"/>
    </row>
    <row r="50" ht="15.75">
      <c r="B50" s="60"/>
    </row>
    <row r="53" s="1" customFormat="1" ht="15.75">
      <c r="B53" s="2"/>
    </row>
    <row r="56" ht="15.75">
      <c r="C56" s="61"/>
    </row>
    <row r="66" ht="15.75">
      <c r="B66" s="60"/>
    </row>
    <row r="69" s="1" customFormat="1" ht="15.75">
      <c r="B69" s="2"/>
    </row>
    <row r="72" ht="15.75">
      <c r="C72" s="61"/>
    </row>
    <row r="80" ht="15.75">
      <c r="B80" s="60"/>
    </row>
    <row r="83" s="1" customFormat="1" ht="15.75">
      <c r="B83" s="2"/>
    </row>
    <row r="92" ht="15.75">
      <c r="B92" s="60"/>
    </row>
    <row r="93" ht="15.75">
      <c r="B93" s="60"/>
    </row>
    <row r="96" s="1" customFormat="1" ht="15.75">
      <c r="B96" s="2"/>
    </row>
    <row r="99" ht="15.75">
      <c r="C99" s="61"/>
    </row>
    <row r="107" ht="15.75">
      <c r="B107" s="60"/>
    </row>
    <row r="110" s="1" customFormat="1" ht="15.75">
      <c r="B110" s="2"/>
    </row>
    <row r="119" ht="15.75">
      <c r="B119" s="60"/>
    </row>
    <row r="122" s="1" customFormat="1" ht="15.75">
      <c r="B122" s="2"/>
    </row>
    <row r="132" spans="2:3" ht="15.75">
      <c r="B132" s="60"/>
      <c r="C132" s="61"/>
    </row>
    <row r="133" spans="2:3" ht="15.75">
      <c r="B133" s="60"/>
      <c r="C133" s="61"/>
    </row>
    <row r="134" ht="15.75">
      <c r="C134" s="61"/>
    </row>
    <row r="135" ht="15.75">
      <c r="C135" s="61"/>
    </row>
    <row r="136" ht="15.75">
      <c r="C136" s="61"/>
    </row>
    <row r="140" spans="3:4" ht="15.75">
      <c r="C140" s="61"/>
      <c r="D140" s="61"/>
    </row>
  </sheetData>
  <sheetProtection selectLockedCells="1" selectUnlockedCells="1"/>
  <mergeCells count="3">
    <mergeCell ref="A7:F7"/>
    <mergeCell ref="A8:F8"/>
    <mergeCell ref="A10:F10"/>
  </mergeCells>
  <conditionalFormatting sqref="B25:B26 B35">
    <cfRule type="cellIs" priority="1" dxfId="0" operator="equal" stopIfTrue="1">
      <formula>0</formula>
    </cfRule>
  </conditionalFormatting>
  <printOptions/>
  <pageMargins left="1.18125" right="1.18125" top="0.7875" bottom="0.7875" header="0.5118055555555555" footer="0.5118055555555555"/>
  <pageSetup fitToHeight="0"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V188"/>
  <sheetViews>
    <sheetView zoomScale="120" zoomScaleNormal="120" zoomScalePageLayoutView="0" workbookViewId="0" topLeftCell="A1">
      <selection activeCell="E17" sqref="E17"/>
    </sheetView>
  </sheetViews>
  <sheetFormatPr defaultColWidth="10.75390625" defaultRowHeight="14.25"/>
  <cols>
    <col min="1" max="1" width="8.50390625" style="1" customWidth="1"/>
    <col min="2" max="2" width="34.375" style="2" customWidth="1"/>
    <col min="3" max="3" width="9.00390625" style="1" customWidth="1"/>
    <col min="4" max="4" width="9.375" style="1" customWidth="1"/>
    <col min="5" max="5" width="8.375" style="1" customWidth="1"/>
    <col min="6" max="6" width="10.75390625" style="1" customWidth="1"/>
    <col min="7" max="201" width="8.50390625" style="1" customWidth="1"/>
    <col min="202" max="202" width="7.50390625" style="1" customWidth="1"/>
    <col min="203" max="203" width="6.00390625" style="1" customWidth="1"/>
    <col min="204" max="204" width="34.375" style="1" customWidth="1"/>
    <col min="205" max="205" width="9.00390625" style="1" customWidth="1"/>
    <col min="206" max="206" width="9.125" style="1" customWidth="1"/>
    <col min="207" max="208" width="8.375" style="1" customWidth="1"/>
    <col min="209" max="229" width="8.375" style="3" customWidth="1"/>
    <col min="230" max="16384" width="10.75390625" style="3" customWidth="1"/>
  </cols>
  <sheetData>
    <row r="1" spans="1:6" ht="18.75">
      <c r="A1" s="3"/>
      <c r="B1" s="78" t="s">
        <v>0</v>
      </c>
      <c r="C1" s="4"/>
      <c r="D1" s="4"/>
      <c r="E1" s="4"/>
      <c r="F1" s="4"/>
    </row>
    <row r="2" spans="1:6" ht="15.75">
      <c r="A2" s="3"/>
      <c r="B2" s="4" t="s">
        <v>272</v>
      </c>
      <c r="C2" s="4"/>
      <c r="D2" s="4"/>
      <c r="E2" s="4"/>
      <c r="F2" s="4"/>
    </row>
    <row r="3" spans="1:6" ht="15.75">
      <c r="A3" s="3"/>
      <c r="B3" s="4"/>
      <c r="C3" s="4"/>
      <c r="D3" s="4"/>
      <c r="E3" s="4"/>
      <c r="F3" s="4"/>
    </row>
    <row r="4" spans="1:2" ht="15.75">
      <c r="A4" s="3"/>
      <c r="B4" s="4" t="s">
        <v>273</v>
      </c>
    </row>
    <row r="5" spans="1:2" ht="15.75">
      <c r="A5" s="3"/>
      <c r="B5" s="79" t="s">
        <v>4</v>
      </c>
    </row>
    <row r="7" spans="1:6" ht="28.5" customHeight="1">
      <c r="A7" s="133" t="s">
        <v>5</v>
      </c>
      <c r="B7" s="133"/>
      <c r="C7" s="133"/>
      <c r="D7" s="133"/>
      <c r="E7" s="133"/>
      <c r="F7" s="133"/>
    </row>
    <row r="8" spans="1:6" ht="28.5" customHeight="1">
      <c r="A8" s="133" t="s">
        <v>6</v>
      </c>
      <c r="B8" s="133"/>
      <c r="C8" s="133"/>
      <c r="D8" s="133"/>
      <c r="E8" s="133"/>
      <c r="F8" s="133"/>
    </row>
    <row r="9" spans="1:6" ht="12" customHeight="1">
      <c r="A9" s="135" t="s">
        <v>7</v>
      </c>
      <c r="B9" s="135"/>
      <c r="C9" s="135"/>
      <c r="D9" s="135"/>
      <c r="E9" s="135"/>
      <c r="F9" s="135"/>
    </row>
    <row r="10" spans="1:6" ht="30" customHeight="1">
      <c r="A10" s="133" t="s">
        <v>519</v>
      </c>
      <c r="B10" s="133"/>
      <c r="C10" s="133"/>
      <c r="D10" s="133"/>
      <c r="E10" s="133"/>
      <c r="F10" s="133"/>
    </row>
    <row r="11" spans="1:6" s="1" customFormat="1" ht="15.75">
      <c r="A11" s="135" t="s">
        <v>274</v>
      </c>
      <c r="B11" s="135"/>
      <c r="C11" s="135"/>
      <c r="D11" s="135"/>
      <c r="E11" s="135"/>
      <c r="F11" s="135"/>
    </row>
    <row r="12" spans="1:2" s="1" customFormat="1" ht="15.75">
      <c r="A12" s="9"/>
      <c r="B12" s="2"/>
    </row>
    <row r="13" spans="2:6" s="1" customFormat="1" ht="15.75">
      <c r="B13" s="2"/>
      <c r="E13" s="10" t="s">
        <v>9</v>
      </c>
      <c r="F13" s="11"/>
    </row>
    <row r="15" spans="1:256" ht="47.25">
      <c r="A15" s="12" t="s">
        <v>10</v>
      </c>
      <c r="B15" s="14" t="s">
        <v>12</v>
      </c>
      <c r="C15" s="12" t="s">
        <v>13</v>
      </c>
      <c r="D15" s="12" t="s">
        <v>14</v>
      </c>
      <c r="E15" s="13" t="s">
        <v>15</v>
      </c>
      <c r="F15" s="13" t="s">
        <v>16</v>
      </c>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ht="15.75">
      <c r="A16" s="80" t="s">
        <v>275</v>
      </c>
      <c r="B16" s="81" t="s">
        <v>229</v>
      </c>
      <c r="C16" s="82"/>
      <c r="D16" s="82"/>
      <c r="E16" s="18"/>
      <c r="F16" s="18"/>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ht="31.5">
      <c r="A17" s="62" t="s">
        <v>276</v>
      </c>
      <c r="B17" s="83" t="s">
        <v>277</v>
      </c>
      <c r="C17" s="64" t="s">
        <v>232</v>
      </c>
      <c r="D17" s="65">
        <v>1</v>
      </c>
      <c r="E17" s="13"/>
      <c r="F17" s="13"/>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ht="15.75">
      <c r="A18" s="62" t="s">
        <v>278</v>
      </c>
      <c r="B18" s="83" t="s">
        <v>279</v>
      </c>
      <c r="C18" s="64" t="s">
        <v>209</v>
      </c>
      <c r="D18" s="65">
        <v>612.8</v>
      </c>
      <c r="E18" s="13"/>
      <c r="F18" s="13"/>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ht="47.25">
      <c r="A19" s="62" t="s">
        <v>280</v>
      </c>
      <c r="B19" s="85" t="s">
        <v>236</v>
      </c>
      <c r="C19" s="64" t="s">
        <v>237</v>
      </c>
      <c r="D19" s="65">
        <f>1+4</f>
        <v>5</v>
      </c>
      <c r="E19" s="13"/>
      <c r="F19" s="13"/>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ht="31.5">
      <c r="A20" s="62" t="s">
        <v>281</v>
      </c>
      <c r="B20" s="85" t="s">
        <v>282</v>
      </c>
      <c r="C20" s="64" t="s">
        <v>259</v>
      </c>
      <c r="D20" s="65">
        <f>D83</f>
        <v>55</v>
      </c>
      <c r="E20" s="13"/>
      <c r="F20" s="13"/>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ht="63">
      <c r="A21" s="62" t="s">
        <v>283</v>
      </c>
      <c r="B21" s="85" t="s">
        <v>284</v>
      </c>
      <c r="C21" s="64" t="s">
        <v>259</v>
      </c>
      <c r="D21" s="65">
        <f>D80</f>
        <v>40</v>
      </c>
      <c r="E21" s="13"/>
      <c r="F21" s="13"/>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ht="15.75">
      <c r="A22" s="62" t="s">
        <v>285</v>
      </c>
      <c r="B22" s="84" t="s">
        <v>234</v>
      </c>
      <c r="C22" s="64" t="s">
        <v>232</v>
      </c>
      <c r="D22" s="65">
        <v>1</v>
      </c>
      <c r="E22" s="13"/>
      <c r="F22" s="13"/>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ht="15.75">
      <c r="A23" s="80" t="s">
        <v>286</v>
      </c>
      <c r="B23" s="81" t="s">
        <v>241</v>
      </c>
      <c r="C23" s="82"/>
      <c r="D23" s="82"/>
      <c r="E23" s="28"/>
      <c r="F23" s="28"/>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ht="126">
      <c r="A24" s="62" t="s">
        <v>287</v>
      </c>
      <c r="B24" s="86" t="s">
        <v>288</v>
      </c>
      <c r="C24" s="65" t="s">
        <v>237</v>
      </c>
      <c r="D24" s="65">
        <f>1+1+1+1+1+1+1</f>
        <v>7</v>
      </c>
      <c r="E24" s="13"/>
      <c r="F24" s="13"/>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ht="126">
      <c r="A25" s="62" t="s">
        <v>289</v>
      </c>
      <c r="B25" s="86" t="s">
        <v>290</v>
      </c>
      <c r="C25" s="65" t="s">
        <v>237</v>
      </c>
      <c r="D25" s="65">
        <f>1+1+1+1+1+1</f>
        <v>6</v>
      </c>
      <c r="E25" s="13"/>
      <c r="F25" s="13"/>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ht="126">
      <c r="A26" s="62" t="s">
        <v>291</v>
      </c>
      <c r="B26" s="86" t="s">
        <v>292</v>
      </c>
      <c r="C26" s="65" t="s">
        <v>237</v>
      </c>
      <c r="D26" s="65">
        <f>1</f>
        <v>1</v>
      </c>
      <c r="E26" s="13"/>
      <c r="F26" s="13"/>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ht="126">
      <c r="A27" s="62" t="s">
        <v>293</v>
      </c>
      <c r="B27" s="86" t="s">
        <v>294</v>
      </c>
      <c r="C27" s="65" t="s">
        <v>237</v>
      </c>
      <c r="D27" s="65">
        <f>1+1+1+1+2+1</f>
        <v>7</v>
      </c>
      <c r="E27" s="13"/>
      <c r="F27" s="13"/>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ht="110.25">
      <c r="A28" s="62" t="s">
        <v>295</v>
      </c>
      <c r="B28" s="86" t="s">
        <v>296</v>
      </c>
      <c r="C28" s="65" t="s">
        <v>237</v>
      </c>
      <c r="D28" s="65">
        <f>1+1+1+1</f>
        <v>4</v>
      </c>
      <c r="E28" s="13"/>
      <c r="F28" s="13"/>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ht="126">
      <c r="A29" s="62" t="s">
        <v>297</v>
      </c>
      <c r="B29" s="86" t="s">
        <v>298</v>
      </c>
      <c r="C29" s="65" t="s">
        <v>237</v>
      </c>
      <c r="D29" s="65">
        <f>1+1+1</f>
        <v>3</v>
      </c>
      <c r="E29" s="13"/>
      <c r="F29" s="13"/>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ht="110.25">
      <c r="A30" s="62" t="s">
        <v>299</v>
      </c>
      <c r="B30" s="86" t="s">
        <v>300</v>
      </c>
      <c r="C30" s="65" t="s">
        <v>237</v>
      </c>
      <c r="D30" s="65">
        <f>1+1+1+1+1</f>
        <v>5</v>
      </c>
      <c r="E30" s="13"/>
      <c r="F30" s="13"/>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ht="126">
      <c r="A31" s="62" t="s">
        <v>301</v>
      </c>
      <c r="B31" s="86" t="s">
        <v>302</v>
      </c>
      <c r="C31" s="65" t="s">
        <v>237</v>
      </c>
      <c r="D31" s="65">
        <v>1</v>
      </c>
      <c r="E31" s="13"/>
      <c r="F31" s="13"/>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ht="31.5">
      <c r="A32" s="62" t="s">
        <v>303</v>
      </c>
      <c r="B32" s="83" t="s">
        <v>304</v>
      </c>
      <c r="C32" s="64" t="s">
        <v>47</v>
      </c>
      <c r="D32" s="65">
        <v>2</v>
      </c>
      <c r="E32" s="13"/>
      <c r="F32" s="13"/>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114.75" customHeight="1">
      <c r="A33" s="62" t="s">
        <v>305</v>
      </c>
      <c r="B33" s="84" t="s">
        <v>306</v>
      </c>
      <c r="C33" s="65" t="s">
        <v>209</v>
      </c>
      <c r="D33" s="65">
        <v>109.4</v>
      </c>
      <c r="E33" s="13"/>
      <c r="F33" s="13"/>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ht="114.75" customHeight="1">
      <c r="A34" s="62" t="s">
        <v>307</v>
      </c>
      <c r="B34" s="84" t="s">
        <v>308</v>
      </c>
      <c r="C34" s="65" t="s">
        <v>209</v>
      </c>
      <c r="D34" s="65">
        <v>390.5</v>
      </c>
      <c r="E34" s="13"/>
      <c r="F34" s="13"/>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ht="114.75" customHeight="1">
      <c r="A35" s="62" t="s">
        <v>309</v>
      </c>
      <c r="B35" s="84" t="s">
        <v>310</v>
      </c>
      <c r="C35" s="65" t="s">
        <v>209</v>
      </c>
      <c r="D35" s="65">
        <v>129.8</v>
      </c>
      <c r="E35" s="13"/>
      <c r="F35" s="13"/>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ht="31.5">
      <c r="A36" s="62" t="s">
        <v>311</v>
      </c>
      <c r="B36" s="87" t="s">
        <v>249</v>
      </c>
      <c r="C36" s="88" t="s">
        <v>209</v>
      </c>
      <c r="D36" s="88">
        <f>71.9+34.2+3.5+34.2+20.6+17.4+10.4+26.6+29.1+21+16.6+33.5+17.9+44.5+11.9+52.3+11.2+11.6+14.5+9.5+7.2+1.9</f>
        <v>501.5</v>
      </c>
      <c r="E36" s="13"/>
      <c r="F36" s="13"/>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ht="63">
      <c r="A37" s="62" t="s">
        <v>312</v>
      </c>
      <c r="B37" s="83" t="s">
        <v>313</v>
      </c>
      <c r="C37" s="67" t="s">
        <v>314</v>
      </c>
      <c r="D37" s="65">
        <v>1</v>
      </c>
      <c r="E37" s="13"/>
      <c r="F37" s="13"/>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47.25">
      <c r="A38" s="62" t="s">
        <v>315</v>
      </c>
      <c r="B38" s="87" t="s">
        <v>316</v>
      </c>
      <c r="C38" s="67" t="s">
        <v>314</v>
      </c>
      <c r="D38" s="67">
        <v>1</v>
      </c>
      <c r="E38" s="13"/>
      <c r="F38" s="13"/>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31.5">
      <c r="A39" s="62" t="s">
        <v>317</v>
      </c>
      <c r="B39" s="87" t="s">
        <v>318</v>
      </c>
      <c r="C39" s="67" t="s">
        <v>259</v>
      </c>
      <c r="D39" s="67">
        <f>0.8*3</f>
        <v>2.4</v>
      </c>
      <c r="E39" s="13"/>
      <c r="F39" s="13"/>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ht="31.5">
      <c r="A40" s="62" t="s">
        <v>319</v>
      </c>
      <c r="B40" s="87" t="s">
        <v>320</v>
      </c>
      <c r="C40" s="91" t="s">
        <v>259</v>
      </c>
      <c r="D40" s="88">
        <v>2</v>
      </c>
      <c r="E40" s="13"/>
      <c r="F40" s="13"/>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ht="31.5">
      <c r="A41" s="62" t="s">
        <v>321</v>
      </c>
      <c r="B41" s="87" t="s">
        <v>322</v>
      </c>
      <c r="C41" s="91" t="s">
        <v>259</v>
      </c>
      <c r="D41" s="88">
        <v>2.6</v>
      </c>
      <c r="E41" s="13"/>
      <c r="F41" s="13"/>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ht="15.75">
      <c r="A42" s="62" t="s">
        <v>323</v>
      </c>
      <c r="B42" s="87" t="s">
        <v>324</v>
      </c>
      <c r="C42" s="91" t="s">
        <v>314</v>
      </c>
      <c r="D42" s="88">
        <v>1</v>
      </c>
      <c r="E42" s="13"/>
      <c r="F42" s="13"/>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ht="31.5">
      <c r="A43" s="62" t="s">
        <v>325</v>
      </c>
      <c r="B43" s="83" t="s">
        <v>326</v>
      </c>
      <c r="C43" s="91" t="s">
        <v>259</v>
      </c>
      <c r="D43" s="88">
        <v>87</v>
      </c>
      <c r="E43" s="13"/>
      <c r="F43" s="13"/>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ht="15.75">
      <c r="A44" s="62"/>
      <c r="B44" s="83" t="s">
        <v>327</v>
      </c>
      <c r="C44" s="67" t="s">
        <v>252</v>
      </c>
      <c r="D44" s="88">
        <v>111.36</v>
      </c>
      <c r="E44" s="13"/>
      <c r="F44" s="13"/>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6" ht="63">
      <c r="A45" s="62" t="s">
        <v>328</v>
      </c>
      <c r="B45" s="83" t="s">
        <v>329</v>
      </c>
      <c r="C45" s="67" t="s">
        <v>252</v>
      </c>
      <c r="D45" s="65">
        <v>1619.11</v>
      </c>
      <c r="E45" s="13"/>
      <c r="F45" s="13"/>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ht="63">
      <c r="A46" s="62" t="s">
        <v>330</v>
      </c>
      <c r="B46" s="83" t="s">
        <v>331</v>
      </c>
      <c r="C46" s="67" t="s">
        <v>252</v>
      </c>
      <c r="D46" s="65">
        <f>76*1.2*1.5</f>
        <v>136.8</v>
      </c>
      <c r="E46" s="13"/>
      <c r="F46" s="13"/>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ht="31.5">
      <c r="A47" s="62" t="s">
        <v>332</v>
      </c>
      <c r="B47" s="83" t="s">
        <v>333</v>
      </c>
      <c r="C47" s="67" t="s">
        <v>252</v>
      </c>
      <c r="D47" s="65">
        <v>349.12</v>
      </c>
      <c r="E47" s="13"/>
      <c r="F47" s="13"/>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ht="31.5">
      <c r="A48" s="80" t="s">
        <v>334</v>
      </c>
      <c r="B48" s="81" t="s">
        <v>335</v>
      </c>
      <c r="C48" s="82"/>
      <c r="D48" s="82"/>
      <c r="E48" s="28"/>
      <c r="F48" s="28"/>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ht="31.5">
      <c r="A49" s="62" t="s">
        <v>336</v>
      </c>
      <c r="B49" s="83" t="s">
        <v>337</v>
      </c>
      <c r="C49" s="67" t="s">
        <v>259</v>
      </c>
      <c r="D49" s="92">
        <f>612.2*1.5</f>
        <v>918.3</v>
      </c>
      <c r="E49" s="13"/>
      <c r="F49" s="13"/>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ht="31.5">
      <c r="A50" s="62" t="s">
        <v>338</v>
      </c>
      <c r="B50" s="83" t="s">
        <v>339</v>
      </c>
      <c r="C50" s="65" t="s">
        <v>209</v>
      </c>
      <c r="D50" s="93">
        <v>123.6</v>
      </c>
      <c r="E50" s="13"/>
      <c r="F50" s="13"/>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row>
    <row r="51" spans="1:256" ht="31.5">
      <c r="A51" s="62" t="s">
        <v>340</v>
      </c>
      <c r="B51" s="83" t="s">
        <v>341</v>
      </c>
      <c r="C51" s="65" t="s">
        <v>209</v>
      </c>
      <c r="D51" s="93">
        <v>173</v>
      </c>
      <c r="E51" s="13"/>
      <c r="F51" s="13"/>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ht="15.75">
      <c r="A52" s="62" t="s">
        <v>342</v>
      </c>
      <c r="B52" s="83" t="s">
        <v>343</v>
      </c>
      <c r="C52" s="65" t="s">
        <v>209</v>
      </c>
      <c r="D52" s="93">
        <v>206.9</v>
      </c>
      <c r="E52" s="13"/>
      <c r="F52" s="13"/>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ht="15.75">
      <c r="A53" s="62" t="s">
        <v>344</v>
      </c>
      <c r="B53" s="83" t="s">
        <v>345</v>
      </c>
      <c r="C53" s="65" t="s">
        <v>209</v>
      </c>
      <c r="D53" s="93">
        <v>108.7</v>
      </c>
      <c r="E53" s="13"/>
      <c r="F53" s="13"/>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ht="31.5">
      <c r="A54" s="62" t="s">
        <v>346</v>
      </c>
      <c r="B54" s="83" t="s">
        <v>347</v>
      </c>
      <c r="C54" s="67" t="s">
        <v>259</v>
      </c>
      <c r="D54" s="92">
        <f>612.2*1.5</f>
        <v>918.3</v>
      </c>
      <c r="E54" s="13"/>
      <c r="F54" s="13"/>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256" ht="157.5">
      <c r="A55" s="62" t="s">
        <v>348</v>
      </c>
      <c r="B55" s="83" t="s">
        <v>349</v>
      </c>
      <c r="C55" s="66" t="s">
        <v>209</v>
      </c>
      <c r="D55" s="94">
        <v>42.1</v>
      </c>
      <c r="E55" s="13"/>
      <c r="F55" s="13"/>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row>
    <row r="56" spans="1:256" ht="15.75">
      <c r="A56" s="62" t="s">
        <v>350</v>
      </c>
      <c r="B56" s="89" t="s">
        <v>265</v>
      </c>
      <c r="C56" s="65" t="s">
        <v>209</v>
      </c>
      <c r="D56" s="92">
        <v>612.2</v>
      </c>
      <c r="E56" s="13"/>
      <c r="F56" s="13"/>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row>
    <row r="57" spans="1:256" ht="106.5" customHeight="1">
      <c r="A57" s="62" t="s">
        <v>351</v>
      </c>
      <c r="B57" s="85" t="s">
        <v>352</v>
      </c>
      <c r="C57" s="95" t="s">
        <v>232</v>
      </c>
      <c r="D57" s="88">
        <v>2</v>
      </c>
      <c r="E57" s="13"/>
      <c r="F57" s="13"/>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ht="106.5" customHeight="1">
      <c r="A58" s="62" t="s">
        <v>353</v>
      </c>
      <c r="B58" s="85" t="s">
        <v>354</v>
      </c>
      <c r="C58" s="95" t="s">
        <v>232</v>
      </c>
      <c r="D58" s="65">
        <v>1</v>
      </c>
      <c r="E58" s="13"/>
      <c r="F58" s="13"/>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ht="106.5" customHeight="1">
      <c r="A59" s="62" t="s">
        <v>355</v>
      </c>
      <c r="B59" s="85" t="s">
        <v>356</v>
      </c>
      <c r="C59" s="95" t="s">
        <v>232</v>
      </c>
      <c r="D59" s="88">
        <v>6</v>
      </c>
      <c r="E59" s="13"/>
      <c r="F59" s="13"/>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row>
    <row r="60" spans="1:256" ht="98.25" customHeight="1">
      <c r="A60" s="62" t="s">
        <v>357</v>
      </c>
      <c r="B60" s="85" t="s">
        <v>358</v>
      </c>
      <c r="C60" s="95" t="s">
        <v>232</v>
      </c>
      <c r="D60" s="65">
        <v>1</v>
      </c>
      <c r="E60" s="13"/>
      <c r="F60" s="13"/>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row>
    <row r="61" spans="1:256" ht="98.25" customHeight="1">
      <c r="A61" s="62" t="s">
        <v>359</v>
      </c>
      <c r="B61" s="85" t="s">
        <v>360</v>
      </c>
      <c r="C61" s="95" t="s">
        <v>232</v>
      </c>
      <c r="D61" s="65">
        <v>6</v>
      </c>
      <c r="E61" s="13"/>
      <c r="F61" s="13"/>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row>
    <row r="62" spans="1:256" ht="98.25" customHeight="1">
      <c r="A62" s="62" t="s">
        <v>361</v>
      </c>
      <c r="B62" s="85" t="s">
        <v>362</v>
      </c>
      <c r="C62" s="95" t="s">
        <v>232</v>
      </c>
      <c r="D62" s="65">
        <v>2</v>
      </c>
      <c r="E62" s="13"/>
      <c r="F62" s="13"/>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row>
    <row r="63" spans="1:256" ht="98.25" customHeight="1">
      <c r="A63" s="62" t="s">
        <v>363</v>
      </c>
      <c r="B63" s="85" t="s">
        <v>364</v>
      </c>
      <c r="C63" s="95" t="s">
        <v>232</v>
      </c>
      <c r="D63" s="65">
        <v>1</v>
      </c>
      <c r="E63" s="13"/>
      <c r="F63" s="13"/>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row>
    <row r="64" spans="1:256" ht="98.25" customHeight="1">
      <c r="A64" s="62" t="s">
        <v>365</v>
      </c>
      <c r="B64" s="85" t="s">
        <v>366</v>
      </c>
      <c r="C64" s="95" t="s">
        <v>232</v>
      </c>
      <c r="D64" s="65">
        <v>2</v>
      </c>
      <c r="E64" s="13"/>
      <c r="F64" s="13"/>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row>
    <row r="65" spans="1:256" ht="102.75" customHeight="1">
      <c r="A65" s="62" t="s">
        <v>367</v>
      </c>
      <c r="B65" s="85" t="s">
        <v>368</v>
      </c>
      <c r="C65" s="95" t="s">
        <v>232</v>
      </c>
      <c r="D65" s="65">
        <v>1</v>
      </c>
      <c r="E65" s="13"/>
      <c r="F65" s="13"/>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row>
    <row r="66" spans="1:256" ht="96" customHeight="1">
      <c r="A66" s="62" t="s">
        <v>369</v>
      </c>
      <c r="B66" s="83" t="s">
        <v>370</v>
      </c>
      <c r="C66" s="95" t="s">
        <v>47</v>
      </c>
      <c r="D66" s="88">
        <v>2</v>
      </c>
      <c r="E66" s="13"/>
      <c r="F66" s="13"/>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row>
    <row r="67" spans="1:256" ht="84.75" customHeight="1">
      <c r="A67" s="62" t="s">
        <v>371</v>
      </c>
      <c r="B67" s="85" t="s">
        <v>372</v>
      </c>
      <c r="C67" s="95" t="s">
        <v>232</v>
      </c>
      <c r="D67" s="95">
        <v>2</v>
      </c>
      <c r="E67" s="13"/>
      <c r="F67" s="13"/>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row>
    <row r="68" spans="1:256" ht="84.75" customHeight="1">
      <c r="A68" s="62" t="s">
        <v>373</v>
      </c>
      <c r="B68" s="85" t="s">
        <v>374</v>
      </c>
      <c r="C68" s="95" t="s">
        <v>232</v>
      </c>
      <c r="D68" s="95">
        <v>13</v>
      </c>
      <c r="E68" s="13"/>
      <c r="F68" s="13"/>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row>
    <row r="69" spans="1:256" ht="84.75" customHeight="1">
      <c r="A69" s="62" t="s">
        <v>375</v>
      </c>
      <c r="B69" s="85" t="s">
        <v>376</v>
      </c>
      <c r="C69" s="95" t="s">
        <v>232</v>
      </c>
      <c r="D69" s="95">
        <v>7</v>
      </c>
      <c r="E69" s="13"/>
      <c r="F69" s="13"/>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row>
    <row r="70" spans="1:256" ht="63.75" customHeight="1">
      <c r="A70" s="62" t="s">
        <v>377</v>
      </c>
      <c r="B70" s="96" t="s">
        <v>378</v>
      </c>
      <c r="C70" s="95" t="s">
        <v>209</v>
      </c>
      <c r="D70" s="88">
        <v>150</v>
      </c>
      <c r="E70" s="13"/>
      <c r="F70" s="13"/>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row>
    <row r="71" spans="1:256" ht="15.75">
      <c r="A71" s="62" t="s">
        <v>379</v>
      </c>
      <c r="B71" s="83" t="s">
        <v>380</v>
      </c>
      <c r="C71" s="95" t="s">
        <v>237</v>
      </c>
      <c r="D71" s="65">
        <v>1</v>
      </c>
      <c r="E71" s="13"/>
      <c r="F71" s="13"/>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row>
    <row r="72" spans="1:256" ht="126" customHeight="1">
      <c r="A72" s="62" t="s">
        <v>381</v>
      </c>
      <c r="B72" s="83" t="s">
        <v>382</v>
      </c>
      <c r="C72" s="95" t="s">
        <v>314</v>
      </c>
      <c r="D72" s="65">
        <v>1</v>
      </c>
      <c r="E72" s="13"/>
      <c r="F72" s="13"/>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row>
    <row r="73" spans="1:256" ht="31.5">
      <c r="A73" s="62" t="s">
        <v>383</v>
      </c>
      <c r="B73" s="83" t="s">
        <v>384</v>
      </c>
      <c r="C73" s="64" t="s">
        <v>314</v>
      </c>
      <c r="D73" s="65">
        <v>1</v>
      </c>
      <c r="E73" s="13"/>
      <c r="F73" s="13"/>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row>
    <row r="74" spans="1:256" ht="47.25">
      <c r="A74" s="62" t="s">
        <v>385</v>
      </c>
      <c r="B74" s="83" t="s">
        <v>386</v>
      </c>
      <c r="C74" s="64" t="s">
        <v>237</v>
      </c>
      <c r="D74" s="65">
        <v>2</v>
      </c>
      <c r="E74" s="13"/>
      <c r="F74" s="13"/>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row>
    <row r="75" spans="1:256" ht="15.75">
      <c r="A75" s="62" t="s">
        <v>387</v>
      </c>
      <c r="B75" s="87" t="s">
        <v>388</v>
      </c>
      <c r="C75" s="88" t="s">
        <v>209</v>
      </c>
      <c r="D75" s="88">
        <f>D18</f>
        <v>612.8</v>
      </c>
      <c r="E75" s="13"/>
      <c r="F75" s="13"/>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ht="31.5">
      <c r="A76" s="62" t="s">
        <v>389</v>
      </c>
      <c r="B76" s="87" t="s">
        <v>390</v>
      </c>
      <c r="C76" s="88" t="s">
        <v>314</v>
      </c>
      <c r="D76" s="88">
        <v>1</v>
      </c>
      <c r="E76" s="13"/>
      <c r="F76" s="13"/>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row>
    <row r="77" spans="1:256" ht="15.75">
      <c r="A77" s="80" t="s">
        <v>391</v>
      </c>
      <c r="B77" s="81" t="s">
        <v>392</v>
      </c>
      <c r="C77" s="82"/>
      <c r="D77" s="82"/>
      <c r="E77" s="28"/>
      <c r="F77" s="28"/>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row>
    <row r="78" spans="1:256" ht="31.5">
      <c r="A78" s="62" t="s">
        <v>393</v>
      </c>
      <c r="B78" s="97" t="s">
        <v>394</v>
      </c>
      <c r="C78" s="98" t="s">
        <v>395</v>
      </c>
      <c r="D78" s="99">
        <v>40</v>
      </c>
      <c r="E78" s="13"/>
      <c r="F78" s="13"/>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row>
    <row r="79" spans="1:256" ht="18.75">
      <c r="A79" s="62" t="s">
        <v>396</v>
      </c>
      <c r="B79" s="85" t="s">
        <v>397</v>
      </c>
      <c r="C79" s="64" t="s">
        <v>35</v>
      </c>
      <c r="D79" s="91">
        <f>D80*0.3</f>
        <v>12</v>
      </c>
      <c r="E79" s="13"/>
      <c r="F79" s="13"/>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row>
    <row r="80" spans="1:256" ht="31.5">
      <c r="A80" s="62" t="s">
        <v>398</v>
      </c>
      <c r="B80" s="85" t="s">
        <v>399</v>
      </c>
      <c r="C80" s="64" t="s">
        <v>395</v>
      </c>
      <c r="D80" s="91">
        <f>17+23</f>
        <v>40</v>
      </c>
      <c r="E80" s="13"/>
      <c r="F80" s="13"/>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row>
    <row r="81" spans="1:256" ht="31.5">
      <c r="A81" s="62" t="s">
        <v>400</v>
      </c>
      <c r="B81" s="85" t="s">
        <v>401</v>
      </c>
      <c r="C81" s="64" t="s">
        <v>395</v>
      </c>
      <c r="D81" s="91">
        <f>D80</f>
        <v>40</v>
      </c>
      <c r="E81" s="37"/>
      <c r="F81" s="13"/>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row>
    <row r="82" spans="1:256" ht="31.5">
      <c r="A82" s="62" t="s">
        <v>402</v>
      </c>
      <c r="B82" s="85" t="s">
        <v>403</v>
      </c>
      <c r="C82" s="64" t="s">
        <v>395</v>
      </c>
      <c r="D82" s="91">
        <f>D81</f>
        <v>40</v>
      </c>
      <c r="E82" s="38"/>
      <c r="F82" s="39"/>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row>
    <row r="83" spans="1:256" ht="47.25">
      <c r="A83" s="62" t="s">
        <v>404</v>
      </c>
      <c r="B83" s="85" t="s">
        <v>405</v>
      </c>
      <c r="C83" s="64" t="s">
        <v>406</v>
      </c>
      <c r="D83" s="91">
        <v>55</v>
      </c>
      <c r="E83" s="38"/>
      <c r="F83" s="39"/>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row>
    <row r="84" spans="1:6" ht="15.75">
      <c r="A84" s="45"/>
      <c r="B84" s="47"/>
      <c r="C84" s="45"/>
      <c r="D84" s="48"/>
      <c r="E84" s="49" t="s">
        <v>198</v>
      </c>
      <c r="F84" s="50"/>
    </row>
    <row r="86" spans="1:256" s="52" customFormat="1" ht="15">
      <c r="A86" s="51" t="s">
        <v>199</v>
      </c>
      <c r="B86" s="51"/>
      <c r="C86" s="51"/>
      <c r="D86" s="51"/>
      <c r="E86" s="51"/>
      <c r="F86" s="51"/>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52" customFormat="1" ht="14.25" customHeight="1">
      <c r="B87" s="54" t="s">
        <v>200</v>
      </c>
      <c r="C87" s="53"/>
      <c r="D87" s="55"/>
      <c r="E87" s="55"/>
      <c r="F87" s="55"/>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52" customFormat="1" ht="14.25" customHeight="1">
      <c r="B88" s="54"/>
      <c r="C88" s="53"/>
      <c r="D88" s="55"/>
      <c r="E88" s="55"/>
      <c r="F88" s="55"/>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6" s="52" customFormat="1" ht="12.75">
      <c r="A89" s="56" t="s">
        <v>201</v>
      </c>
      <c r="B89" s="58"/>
      <c r="C89" s="56"/>
      <c r="D89" s="56"/>
      <c r="E89" s="56"/>
      <c r="F89" s="56"/>
    </row>
    <row r="90" spans="1:6" s="52" customFormat="1" ht="12.75">
      <c r="A90" s="56"/>
      <c r="B90" s="58"/>
      <c r="C90" s="56"/>
      <c r="D90" s="56"/>
      <c r="E90" s="56"/>
      <c r="F90" s="56"/>
    </row>
    <row r="91" spans="1:256" s="52" customFormat="1" ht="15">
      <c r="A91" s="51" t="s">
        <v>202</v>
      </c>
      <c r="B91" s="51"/>
      <c r="C91" s="51"/>
      <c r="D91" s="51"/>
      <c r="E91" s="51"/>
      <c r="F91" s="5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52" customFormat="1" ht="12" customHeight="1">
      <c r="B92" s="54" t="s">
        <v>200</v>
      </c>
      <c r="C92" s="53"/>
      <c r="D92" s="55"/>
      <c r="E92" s="55"/>
      <c r="F92" s="55"/>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52" customFormat="1" ht="14.25">
      <c r="B93" s="58"/>
      <c r="C93" s="53"/>
      <c r="D93" s="59"/>
      <c r="E93" s="55"/>
      <c r="F93" s="55"/>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6" s="52" customFormat="1" ht="15">
      <c r="A94" s="51" t="s">
        <v>203</v>
      </c>
      <c r="B94" s="51"/>
      <c r="C94" s="51"/>
      <c r="D94" s="51"/>
      <c r="E94" s="51"/>
      <c r="F94" s="55"/>
    </row>
    <row r="98" ht="15.75">
      <c r="B98" s="60"/>
    </row>
    <row r="101" s="1" customFormat="1" ht="15.75">
      <c r="B101" s="2"/>
    </row>
    <row r="104" ht="15.75">
      <c r="C104" s="61"/>
    </row>
    <row r="114" ht="15.75">
      <c r="B114" s="60"/>
    </row>
    <row r="117" s="1" customFormat="1" ht="15.75">
      <c r="B117" s="2"/>
    </row>
    <row r="120" ht="15.75">
      <c r="C120" s="61"/>
    </row>
    <row r="128" ht="15.75">
      <c r="B128" s="60"/>
    </row>
    <row r="131" s="1" customFormat="1" ht="15.75">
      <c r="B131" s="2"/>
    </row>
    <row r="140" ht="15.75">
      <c r="B140" s="60"/>
    </row>
    <row r="141" ht="15.75">
      <c r="B141" s="60"/>
    </row>
    <row r="144" s="1" customFormat="1" ht="15.75">
      <c r="B144" s="2"/>
    </row>
    <row r="147" ht="15.75">
      <c r="C147" s="61"/>
    </row>
    <row r="155" ht="15.75">
      <c r="B155" s="60"/>
    </row>
    <row r="158" s="1" customFormat="1" ht="15.75">
      <c r="B158" s="2"/>
    </row>
    <row r="167" ht="15.75">
      <c r="B167" s="60"/>
    </row>
    <row r="170" s="1" customFormat="1" ht="15.75">
      <c r="B170" s="2"/>
    </row>
    <row r="180" spans="2:3" ht="15.75">
      <c r="B180" s="60"/>
      <c r="C180" s="61"/>
    </row>
    <row r="181" spans="2:3" ht="15.75">
      <c r="B181" s="60"/>
      <c r="C181" s="61"/>
    </row>
    <row r="182" ht="15.75">
      <c r="C182" s="61"/>
    </row>
    <row r="183" ht="15.75">
      <c r="C183" s="61"/>
    </row>
    <row r="184" ht="15.75">
      <c r="C184" s="61"/>
    </row>
    <row r="188" spans="3:4" ht="15.75">
      <c r="C188" s="61"/>
      <c r="D188" s="61"/>
    </row>
  </sheetData>
  <sheetProtection selectLockedCells="1" selectUnlockedCells="1"/>
  <mergeCells count="5">
    <mergeCell ref="A7:F7"/>
    <mergeCell ref="A8:F8"/>
    <mergeCell ref="A9:F9"/>
    <mergeCell ref="A10:F10"/>
    <mergeCell ref="A11:F11"/>
  </mergeCells>
  <conditionalFormatting sqref="B20">
    <cfRule type="cellIs" priority="1" dxfId="0" operator="equal" stopIfTrue="1">
      <formula>0</formula>
    </cfRule>
  </conditionalFormatting>
  <printOptions/>
  <pageMargins left="1.18125" right="1.18125" top="0.7875" bottom="0.7875" header="0.5118055555555555" footer="0.31527777777777777"/>
  <pageSetup fitToHeight="0" fitToWidth="1" horizontalDpi="300" verticalDpi="300" orientation="portrait" paperSize="9" scale="8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159"/>
  <sheetViews>
    <sheetView zoomScale="120" zoomScaleNormal="120" zoomScalePageLayoutView="0" workbookViewId="0" topLeftCell="A13">
      <selection activeCell="E17" sqref="E17"/>
    </sheetView>
  </sheetViews>
  <sheetFormatPr defaultColWidth="10.75390625" defaultRowHeight="14.25"/>
  <cols>
    <col min="1" max="1" width="8.50390625" style="1" customWidth="1"/>
    <col min="2" max="2" width="34.375" style="2" customWidth="1"/>
    <col min="3" max="3" width="9.00390625" style="1" customWidth="1"/>
    <col min="4" max="4" width="9.375" style="1" customWidth="1"/>
    <col min="5" max="5" width="8.375" style="1" customWidth="1"/>
    <col min="6" max="6" width="10.75390625" style="1" customWidth="1"/>
    <col min="7" max="201" width="8.50390625" style="1" customWidth="1"/>
    <col min="202" max="202" width="7.50390625" style="1" customWidth="1"/>
    <col min="203" max="203" width="6.00390625" style="1" customWidth="1"/>
    <col min="204" max="204" width="34.375" style="1" customWidth="1"/>
    <col min="205" max="205" width="9.00390625" style="1" customWidth="1"/>
    <col min="206" max="206" width="9.125" style="1" customWidth="1"/>
    <col min="207" max="208" width="8.375" style="1" customWidth="1"/>
    <col min="209" max="229" width="8.375" style="3" customWidth="1"/>
    <col min="230" max="16384" width="10.75390625" style="3" customWidth="1"/>
  </cols>
  <sheetData>
    <row r="1" spans="1:6" ht="18.75">
      <c r="A1" s="3"/>
      <c r="B1" s="5" t="s">
        <v>0</v>
      </c>
      <c r="C1" s="4"/>
      <c r="D1" s="4"/>
      <c r="E1" s="4"/>
      <c r="F1" s="4"/>
    </row>
    <row r="2" spans="1:6" ht="15.75">
      <c r="A2" s="3"/>
      <c r="B2" s="6" t="s">
        <v>407</v>
      </c>
      <c r="C2" s="4"/>
      <c r="D2" s="4"/>
      <c r="E2" s="4"/>
      <c r="F2" s="4"/>
    </row>
    <row r="3" spans="1:6" ht="15.75">
      <c r="A3" s="3"/>
      <c r="B3" s="6"/>
      <c r="C3" s="4"/>
      <c r="D3" s="4"/>
      <c r="E3" s="4"/>
      <c r="F3" s="4"/>
    </row>
    <row r="4" spans="1:2" ht="15.75">
      <c r="A4" s="3"/>
      <c r="B4" s="6" t="s">
        <v>408</v>
      </c>
    </row>
    <row r="5" spans="1:2" ht="15.75">
      <c r="A5" s="3"/>
      <c r="B5" s="8" t="s">
        <v>4</v>
      </c>
    </row>
    <row r="7" spans="1:6" ht="12" customHeight="1">
      <c r="A7" s="133" t="s">
        <v>5</v>
      </c>
      <c r="B7" s="133"/>
      <c r="C7" s="133"/>
      <c r="D7" s="133"/>
      <c r="E7" s="133"/>
      <c r="F7" s="133"/>
    </row>
    <row r="8" spans="1:6" ht="12" customHeight="1">
      <c r="A8" s="133" t="s">
        <v>6</v>
      </c>
      <c r="B8" s="133"/>
      <c r="C8" s="133"/>
      <c r="D8" s="133"/>
      <c r="E8" s="133"/>
      <c r="F8" s="133"/>
    </row>
    <row r="9" spans="1:6" ht="12" customHeight="1">
      <c r="A9" s="9" t="s">
        <v>7</v>
      </c>
      <c r="C9" s="9"/>
      <c r="D9" s="9"/>
      <c r="E9" s="9"/>
      <c r="F9" s="9"/>
    </row>
    <row r="10" spans="1:6" ht="30" customHeight="1">
      <c r="A10" s="133" t="s">
        <v>519</v>
      </c>
      <c r="B10" s="133"/>
      <c r="C10" s="133"/>
      <c r="D10" s="133"/>
      <c r="E10" s="133"/>
      <c r="F10" s="133"/>
    </row>
    <row r="11" spans="1:2" s="1" customFormat="1" ht="15.75">
      <c r="A11" s="9" t="s">
        <v>409</v>
      </c>
      <c r="B11" s="2"/>
    </row>
    <row r="12" spans="1:2" s="1" customFormat="1" ht="15.75">
      <c r="A12" s="9"/>
      <c r="B12" s="2"/>
    </row>
    <row r="13" spans="2:6" s="1" customFormat="1" ht="15.75">
      <c r="B13" s="2"/>
      <c r="E13" s="10" t="s">
        <v>9</v>
      </c>
      <c r="F13" s="11"/>
    </row>
    <row r="15" spans="1:6" ht="47.25">
      <c r="A15" s="12" t="s">
        <v>10</v>
      </c>
      <c r="B15" s="14" t="s">
        <v>12</v>
      </c>
      <c r="C15" s="12" t="s">
        <v>13</v>
      </c>
      <c r="D15" s="12" t="s">
        <v>14</v>
      </c>
      <c r="E15" s="13" t="s">
        <v>15</v>
      </c>
      <c r="F15" s="13" t="s">
        <v>16</v>
      </c>
    </row>
    <row r="16" spans="1:6" ht="15.75">
      <c r="A16" s="100" t="s">
        <v>410</v>
      </c>
      <c r="B16" s="101" t="s">
        <v>411</v>
      </c>
      <c r="C16" s="101"/>
      <c r="D16" s="101"/>
      <c r="E16" s="28"/>
      <c r="F16" s="28"/>
    </row>
    <row r="17" spans="1:6" ht="15.75">
      <c r="A17" s="102" t="s">
        <v>412</v>
      </c>
      <c r="B17" s="83" t="s">
        <v>413</v>
      </c>
      <c r="C17" s="66" t="s">
        <v>209</v>
      </c>
      <c r="D17" s="103">
        <v>50</v>
      </c>
      <c r="E17" s="29"/>
      <c r="F17" s="29"/>
    </row>
    <row r="18" spans="1:6" ht="15.75">
      <c r="A18" s="102" t="s">
        <v>414</v>
      </c>
      <c r="B18" s="83" t="s">
        <v>415</v>
      </c>
      <c r="C18" s="66" t="s">
        <v>416</v>
      </c>
      <c r="D18" s="103">
        <v>2</v>
      </c>
      <c r="E18" s="29"/>
      <c r="F18" s="29"/>
    </row>
    <row r="19" spans="1:6" ht="15.75">
      <c r="A19" s="102" t="s">
        <v>417</v>
      </c>
      <c r="B19" s="83" t="s">
        <v>418</v>
      </c>
      <c r="C19" s="66" t="s">
        <v>416</v>
      </c>
      <c r="D19" s="104">
        <v>1</v>
      </c>
      <c r="E19" s="29"/>
      <c r="F19" s="29"/>
    </row>
    <row r="20" spans="1:6" ht="15.75">
      <c r="A20" s="102" t="s">
        <v>419</v>
      </c>
      <c r="B20" s="83" t="s">
        <v>420</v>
      </c>
      <c r="C20" s="66" t="s">
        <v>416</v>
      </c>
      <c r="D20" s="104">
        <v>2</v>
      </c>
      <c r="E20" s="29"/>
      <c r="F20" s="29"/>
    </row>
    <row r="21" spans="1:6" ht="31.5">
      <c r="A21" s="102" t="s">
        <v>421</v>
      </c>
      <c r="B21" s="83" t="s">
        <v>422</v>
      </c>
      <c r="C21" s="66" t="s">
        <v>423</v>
      </c>
      <c r="D21" s="105">
        <v>0.315</v>
      </c>
      <c r="E21" s="29"/>
      <c r="F21" s="29"/>
    </row>
    <row r="22" spans="1:6" ht="31.5">
      <c r="A22" s="102" t="s">
        <v>424</v>
      </c>
      <c r="B22" s="83" t="s">
        <v>425</v>
      </c>
      <c r="C22" s="66" t="s">
        <v>423</v>
      </c>
      <c r="D22" s="105">
        <v>0.03</v>
      </c>
      <c r="E22" s="29"/>
      <c r="F22" s="29"/>
    </row>
    <row r="23" spans="1:6" ht="15.75">
      <c r="A23" s="102" t="s">
        <v>426</v>
      </c>
      <c r="B23" s="83" t="s">
        <v>427</v>
      </c>
      <c r="C23" s="66" t="s">
        <v>212</v>
      </c>
      <c r="D23" s="104">
        <v>6</v>
      </c>
      <c r="E23" s="29"/>
      <c r="F23" s="29"/>
    </row>
    <row r="24" spans="1:6" ht="31.5">
      <c r="A24" s="102" t="s">
        <v>428</v>
      </c>
      <c r="B24" s="83" t="s">
        <v>429</v>
      </c>
      <c r="C24" s="66" t="s">
        <v>416</v>
      </c>
      <c r="D24" s="104">
        <v>4</v>
      </c>
      <c r="E24" s="29"/>
      <c r="F24" s="29"/>
    </row>
    <row r="25" spans="1:6" ht="15.75">
      <c r="A25" s="102" t="s">
        <v>430</v>
      </c>
      <c r="B25" s="83" t="s">
        <v>431</v>
      </c>
      <c r="C25" s="66" t="s">
        <v>416</v>
      </c>
      <c r="D25" s="104">
        <v>2</v>
      </c>
      <c r="E25" s="29"/>
      <c r="F25" s="29"/>
    </row>
    <row r="26" spans="1:6" ht="15.75">
      <c r="A26" s="102" t="s">
        <v>432</v>
      </c>
      <c r="B26" s="106" t="s">
        <v>433</v>
      </c>
      <c r="C26" s="107" t="s">
        <v>209</v>
      </c>
      <c r="D26" s="104">
        <v>50</v>
      </c>
      <c r="E26" s="29"/>
      <c r="F26" s="29"/>
    </row>
    <row r="27" spans="1:6" ht="15.75">
      <c r="A27" s="102" t="s">
        <v>434</v>
      </c>
      <c r="B27" s="106" t="s">
        <v>435</v>
      </c>
      <c r="C27" s="107" t="s">
        <v>436</v>
      </c>
      <c r="D27" s="104">
        <v>2</v>
      </c>
      <c r="E27" s="29"/>
      <c r="F27" s="29"/>
    </row>
    <row r="28" spans="1:6" ht="31.5">
      <c r="A28" s="102" t="s">
        <v>437</v>
      </c>
      <c r="B28" s="106" t="s">
        <v>438</v>
      </c>
      <c r="C28" s="107" t="s">
        <v>212</v>
      </c>
      <c r="D28" s="104">
        <v>20</v>
      </c>
      <c r="E28" s="29"/>
      <c r="F28" s="29"/>
    </row>
    <row r="29" spans="1:6" ht="15.75">
      <c r="A29" s="108" t="s">
        <v>439</v>
      </c>
      <c r="B29" s="101" t="s">
        <v>440</v>
      </c>
      <c r="C29" s="101"/>
      <c r="D29" s="101"/>
      <c r="E29" s="28"/>
      <c r="F29" s="28"/>
    </row>
    <row r="30" spans="1:6" ht="47.25">
      <c r="A30" s="109" t="s">
        <v>441</v>
      </c>
      <c r="B30" s="83" t="s">
        <v>442</v>
      </c>
      <c r="C30" s="66" t="s">
        <v>209</v>
      </c>
      <c r="D30" s="103">
        <v>135</v>
      </c>
      <c r="E30" s="29"/>
      <c r="F30" s="29"/>
    </row>
    <row r="31" spans="1:6" ht="47.25">
      <c r="A31" s="109" t="s">
        <v>443</v>
      </c>
      <c r="B31" s="83" t="s">
        <v>444</v>
      </c>
      <c r="C31" s="66" t="s">
        <v>209</v>
      </c>
      <c r="D31" s="103">
        <v>12</v>
      </c>
      <c r="E31" s="29"/>
      <c r="F31" s="29"/>
    </row>
    <row r="32" spans="1:6" ht="31.5">
      <c r="A32" s="109" t="s">
        <v>445</v>
      </c>
      <c r="B32" s="83" t="s">
        <v>446</v>
      </c>
      <c r="C32" s="66" t="s">
        <v>209</v>
      </c>
      <c r="D32" s="104">
        <v>294</v>
      </c>
      <c r="E32" s="29"/>
      <c r="F32" s="29"/>
    </row>
    <row r="33" spans="1:6" ht="31.5">
      <c r="A33" s="109" t="s">
        <v>447</v>
      </c>
      <c r="B33" s="83" t="s">
        <v>448</v>
      </c>
      <c r="C33" s="66" t="s">
        <v>416</v>
      </c>
      <c r="D33" s="104">
        <v>2</v>
      </c>
      <c r="E33" s="29"/>
      <c r="F33" s="29"/>
    </row>
    <row r="34" spans="1:6" ht="15.75">
      <c r="A34" s="109" t="s">
        <v>449</v>
      </c>
      <c r="B34" s="83" t="s">
        <v>450</v>
      </c>
      <c r="C34" s="66" t="s">
        <v>406</v>
      </c>
      <c r="D34" s="104">
        <v>60</v>
      </c>
      <c r="E34" s="29"/>
      <c r="F34" s="29"/>
    </row>
    <row r="35" spans="1:6" ht="31.5">
      <c r="A35" s="109" t="s">
        <v>451</v>
      </c>
      <c r="B35" s="83" t="s">
        <v>452</v>
      </c>
      <c r="C35" s="66" t="s">
        <v>209</v>
      </c>
      <c r="D35" s="104">
        <v>882</v>
      </c>
      <c r="E35" s="29"/>
      <c r="F35" s="29"/>
    </row>
    <row r="36" spans="1:6" ht="31.5">
      <c r="A36" s="109" t="s">
        <v>453</v>
      </c>
      <c r="B36" s="83" t="s">
        <v>454</v>
      </c>
      <c r="C36" s="66" t="s">
        <v>455</v>
      </c>
      <c r="D36" s="110">
        <v>2</v>
      </c>
      <c r="E36" s="29"/>
      <c r="F36" s="29"/>
    </row>
    <row r="37" spans="1:6" ht="31.5">
      <c r="A37" s="109" t="s">
        <v>456</v>
      </c>
      <c r="B37" s="83" t="s">
        <v>457</v>
      </c>
      <c r="C37" s="66" t="s">
        <v>416</v>
      </c>
      <c r="D37" s="104">
        <v>6</v>
      </c>
      <c r="E37" s="29"/>
      <c r="F37" s="29"/>
    </row>
    <row r="38" spans="1:6" ht="15.75">
      <c r="A38" s="108" t="s">
        <v>458</v>
      </c>
      <c r="B38" s="101" t="s">
        <v>459</v>
      </c>
      <c r="C38" s="101"/>
      <c r="D38" s="101"/>
      <c r="E38" s="28"/>
      <c r="F38" s="28"/>
    </row>
    <row r="39" spans="1:6" ht="47.25">
      <c r="A39" s="109" t="s">
        <v>460</v>
      </c>
      <c r="B39" s="83" t="s">
        <v>442</v>
      </c>
      <c r="C39" s="66" t="s">
        <v>209</v>
      </c>
      <c r="D39" s="103">
        <v>3</v>
      </c>
      <c r="E39" s="29"/>
      <c r="F39" s="29"/>
    </row>
    <row r="40" spans="1:6" ht="31.5">
      <c r="A40" s="109" t="s">
        <v>461</v>
      </c>
      <c r="B40" s="83" t="s">
        <v>446</v>
      </c>
      <c r="C40" s="66" t="s">
        <v>209</v>
      </c>
      <c r="D40" s="104">
        <v>10</v>
      </c>
      <c r="E40" s="29"/>
      <c r="F40" s="29"/>
    </row>
    <row r="41" spans="1:6" ht="15.75">
      <c r="A41" s="109" t="s">
        <v>462</v>
      </c>
      <c r="B41" s="83" t="s">
        <v>463</v>
      </c>
      <c r="C41" s="66" t="s">
        <v>209</v>
      </c>
      <c r="D41" s="104">
        <v>10</v>
      </c>
      <c r="E41" s="29"/>
      <c r="F41" s="29"/>
    </row>
    <row r="42" spans="1:6" ht="31.5">
      <c r="A42" s="109" t="s">
        <v>464</v>
      </c>
      <c r="B42" s="83" t="s">
        <v>452</v>
      </c>
      <c r="C42" s="66" t="s">
        <v>209</v>
      </c>
      <c r="D42" s="104">
        <v>30</v>
      </c>
      <c r="E42" s="29"/>
      <c r="F42" s="29"/>
    </row>
    <row r="43" spans="1:256" ht="31.5">
      <c r="A43" s="109" t="s">
        <v>465</v>
      </c>
      <c r="B43" s="83" t="s">
        <v>466</v>
      </c>
      <c r="C43" s="66" t="s">
        <v>209</v>
      </c>
      <c r="D43" s="104">
        <v>42</v>
      </c>
      <c r="E43" s="29"/>
      <c r="F43" s="29"/>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6" ht="47.25">
      <c r="A44" s="109" t="s">
        <v>467</v>
      </c>
      <c r="B44" s="83" t="s">
        <v>468</v>
      </c>
      <c r="C44" s="66" t="s">
        <v>209</v>
      </c>
      <c r="D44" s="110">
        <v>24</v>
      </c>
      <c r="E44" s="29"/>
      <c r="F44" s="29"/>
    </row>
    <row r="45" spans="1:256" ht="31.5">
      <c r="A45" s="109" t="s">
        <v>469</v>
      </c>
      <c r="B45" s="83" t="s">
        <v>470</v>
      </c>
      <c r="C45" s="66" t="s">
        <v>416</v>
      </c>
      <c r="D45" s="104">
        <v>3</v>
      </c>
      <c r="E45" s="29"/>
      <c r="F45" s="29"/>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ht="31.5">
      <c r="A46" s="109" t="s">
        <v>471</v>
      </c>
      <c r="B46" s="83" t="s">
        <v>472</v>
      </c>
      <c r="C46" s="66" t="s">
        <v>416</v>
      </c>
      <c r="D46" s="104">
        <v>3</v>
      </c>
      <c r="E46" s="29"/>
      <c r="F46" s="29"/>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ht="31.5">
      <c r="A47" s="109" t="s">
        <v>473</v>
      </c>
      <c r="B47" s="83" t="s">
        <v>474</v>
      </c>
      <c r="C47" s="66" t="s">
        <v>416</v>
      </c>
      <c r="D47" s="104">
        <v>6</v>
      </c>
      <c r="E47" s="29"/>
      <c r="F47" s="29"/>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ht="15.75">
      <c r="A48" s="109" t="s">
        <v>475</v>
      </c>
      <c r="B48" s="83" t="s">
        <v>476</v>
      </c>
      <c r="C48" s="64" t="s">
        <v>416</v>
      </c>
      <c r="D48" s="111">
        <v>2</v>
      </c>
      <c r="E48" s="29"/>
      <c r="F48" s="29"/>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6" ht="31.5">
      <c r="A49" s="109" t="s">
        <v>477</v>
      </c>
      <c r="B49" s="106" t="s">
        <v>478</v>
      </c>
      <c r="C49" s="95" t="s">
        <v>232</v>
      </c>
      <c r="D49" s="66">
        <v>1</v>
      </c>
      <c r="E49" s="29"/>
      <c r="F49" s="29"/>
    </row>
    <row r="50" spans="1:6" ht="31.5">
      <c r="A50" s="109" t="s">
        <v>479</v>
      </c>
      <c r="B50" s="83" t="s">
        <v>480</v>
      </c>
      <c r="C50" s="95" t="s">
        <v>232</v>
      </c>
      <c r="D50" s="111">
        <v>1</v>
      </c>
      <c r="E50" s="29"/>
      <c r="F50" s="29"/>
    </row>
    <row r="51" spans="1:256" ht="15.75">
      <c r="A51" s="109" t="s">
        <v>481</v>
      </c>
      <c r="B51" s="112" t="s">
        <v>482</v>
      </c>
      <c r="C51" s="113" t="s">
        <v>406</v>
      </c>
      <c r="D51" s="103">
        <v>18</v>
      </c>
      <c r="E51" s="29"/>
      <c r="F51" s="29"/>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ht="31.5">
      <c r="A52" s="109" t="s">
        <v>483</v>
      </c>
      <c r="B52" s="112" t="s">
        <v>484</v>
      </c>
      <c r="C52" s="113" t="s">
        <v>416</v>
      </c>
      <c r="D52" s="103">
        <v>6</v>
      </c>
      <c r="E52" s="29"/>
      <c r="F52" s="29"/>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ht="15.75">
      <c r="A53" s="109" t="s">
        <v>485</v>
      </c>
      <c r="B53" s="83" t="s">
        <v>486</v>
      </c>
      <c r="C53" s="66" t="s">
        <v>416</v>
      </c>
      <c r="D53" s="66">
        <v>15</v>
      </c>
      <c r="E53" s="29"/>
      <c r="F53" s="29"/>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ht="15.75">
      <c r="A54" s="109" t="s">
        <v>487</v>
      </c>
      <c r="B54" s="83" t="s">
        <v>488</v>
      </c>
      <c r="C54" s="66" t="s">
        <v>416</v>
      </c>
      <c r="D54" s="66">
        <v>5</v>
      </c>
      <c r="E54" s="29"/>
      <c r="F54" s="29"/>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6" ht="15.75">
      <c r="A55" s="45"/>
      <c r="B55" s="47"/>
      <c r="C55" s="45"/>
      <c r="D55" s="48"/>
      <c r="E55" s="49" t="s">
        <v>198</v>
      </c>
      <c r="F55" s="50"/>
    </row>
    <row r="57" spans="1:256" s="52" customFormat="1" ht="15">
      <c r="A57" s="51" t="s">
        <v>199</v>
      </c>
      <c r="B57" s="51"/>
      <c r="C57" s="51"/>
      <c r="D57" s="51"/>
      <c r="E57" s="51"/>
      <c r="F57" s="51"/>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52" customFormat="1" ht="14.25" customHeight="1">
      <c r="B58" s="54" t="s">
        <v>200</v>
      </c>
      <c r="C58" s="53"/>
      <c r="D58" s="55"/>
      <c r="E58" s="55"/>
      <c r="F58" s="55"/>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52" customFormat="1" ht="14.25" customHeight="1">
      <c r="B59" s="54"/>
      <c r="C59" s="53"/>
      <c r="D59" s="55"/>
      <c r="E59" s="55"/>
      <c r="F59" s="55"/>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6" s="52" customFormat="1" ht="12.75">
      <c r="A60" s="56" t="s">
        <v>201</v>
      </c>
      <c r="B60" s="57"/>
      <c r="C60" s="56"/>
      <c r="D60" s="56"/>
      <c r="E60" s="56"/>
      <c r="F60" s="56"/>
    </row>
    <row r="61" spans="1:6" s="52" customFormat="1" ht="12.75">
      <c r="A61" s="56"/>
      <c r="B61" s="57"/>
      <c r="C61" s="56"/>
      <c r="D61" s="56"/>
      <c r="E61" s="56"/>
      <c r="F61" s="56"/>
    </row>
    <row r="62" spans="1:256" s="52" customFormat="1" ht="15">
      <c r="A62" s="51" t="s">
        <v>202</v>
      </c>
      <c r="B62" s="51"/>
      <c r="C62" s="51"/>
      <c r="D62" s="51"/>
      <c r="E62" s="51"/>
      <c r="F62" s="51"/>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52" customFormat="1" ht="12" customHeight="1">
      <c r="B63" s="54" t="s">
        <v>200</v>
      </c>
      <c r="C63" s="53"/>
      <c r="D63" s="55"/>
      <c r="E63" s="55"/>
      <c r="F63" s="55"/>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52" customFormat="1" ht="14.25">
      <c r="B64" s="58"/>
      <c r="C64" s="53"/>
      <c r="D64" s="59"/>
      <c r="E64" s="55"/>
      <c r="F64" s="55"/>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6" s="52" customFormat="1" ht="15">
      <c r="A65" s="51" t="s">
        <v>203</v>
      </c>
      <c r="B65" s="51"/>
      <c r="C65" s="51"/>
      <c r="D65" s="51"/>
      <c r="E65" s="51"/>
      <c r="F65" s="55"/>
    </row>
    <row r="69" ht="15.75">
      <c r="B69" s="60"/>
    </row>
    <row r="72" s="1" customFormat="1" ht="15.75">
      <c r="B72" s="2"/>
    </row>
    <row r="75" ht="15.75">
      <c r="C75" s="61"/>
    </row>
    <row r="85" ht="15.75">
      <c r="B85" s="60"/>
    </row>
    <row r="88" s="1" customFormat="1" ht="15.75">
      <c r="B88" s="2"/>
    </row>
    <row r="91" ht="15.75">
      <c r="C91" s="61"/>
    </row>
    <row r="99" ht="15.75">
      <c r="B99" s="60"/>
    </row>
    <row r="102" s="1" customFormat="1" ht="15.75">
      <c r="B102" s="2"/>
    </row>
    <row r="111" ht="15.75">
      <c r="B111" s="60"/>
    </row>
    <row r="112" ht="15.75">
      <c r="B112" s="60"/>
    </row>
    <row r="115" s="1" customFormat="1" ht="15.75">
      <c r="B115" s="2"/>
    </row>
    <row r="118" ht="15.75">
      <c r="C118" s="61"/>
    </row>
    <row r="126" ht="15.75">
      <c r="B126" s="60"/>
    </row>
    <row r="129" s="1" customFormat="1" ht="15.75">
      <c r="B129" s="2"/>
    </row>
    <row r="138" ht="15.75">
      <c r="B138" s="60"/>
    </row>
    <row r="141" s="1" customFormat="1" ht="15.75">
      <c r="B141" s="2"/>
    </row>
    <row r="151" spans="2:3" ht="15.75">
      <c r="B151" s="60"/>
      <c r="C151" s="61"/>
    </row>
    <row r="152" spans="2:3" ht="15.75">
      <c r="B152" s="60"/>
      <c r="C152" s="61"/>
    </row>
    <row r="153" ht="15.75">
      <c r="C153" s="61"/>
    </row>
    <row r="154" ht="15.75">
      <c r="C154" s="61"/>
    </row>
    <row r="155" ht="15.75">
      <c r="C155" s="61"/>
    </row>
    <row r="159" spans="3:4" ht="15.75">
      <c r="C159" s="61"/>
      <c r="D159" s="61"/>
    </row>
  </sheetData>
  <sheetProtection selectLockedCells="1" selectUnlockedCells="1"/>
  <mergeCells count="3">
    <mergeCell ref="A7:F7"/>
    <mergeCell ref="A8:F8"/>
    <mergeCell ref="A10:F10"/>
  </mergeCells>
  <conditionalFormatting sqref="B25:B26 B37:B40 B42:B44 B46:B50 B52:B54">
    <cfRule type="cellIs" priority="1" dxfId="0" operator="equal" stopIfTrue="1">
      <formula>0</formula>
    </cfRule>
  </conditionalFormatting>
  <printOptions/>
  <pageMargins left="1.18125" right="1.18125" top="0.7875" bottom="0.7875" header="0.5118055555555555" footer="0.5118055555555555"/>
  <pageSetup fitToHeight="0" fitToWidth="1"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IV127"/>
  <sheetViews>
    <sheetView zoomScale="120" zoomScaleNormal="120" zoomScalePageLayoutView="0" workbookViewId="0" topLeftCell="A7">
      <selection activeCell="E17" sqref="E17"/>
    </sheetView>
  </sheetViews>
  <sheetFormatPr defaultColWidth="10.75390625" defaultRowHeight="14.25"/>
  <cols>
    <col min="1" max="1" width="8.50390625" style="1" customWidth="1"/>
    <col min="2" max="2" width="34.375" style="2" customWidth="1"/>
    <col min="3" max="3" width="9.875" style="1" customWidth="1"/>
    <col min="4" max="4" width="9.375" style="1" customWidth="1"/>
    <col min="5" max="5" width="8.375" style="1" customWidth="1"/>
    <col min="6" max="6" width="10.75390625" style="1" customWidth="1"/>
    <col min="7" max="201" width="8.50390625" style="1" customWidth="1"/>
    <col min="202" max="202" width="7.50390625" style="1" customWidth="1"/>
    <col min="203" max="203" width="6.00390625" style="1" customWidth="1"/>
    <col min="204" max="204" width="34.375" style="1" customWidth="1"/>
    <col min="205" max="205" width="9.00390625" style="1" customWidth="1"/>
    <col min="206" max="206" width="9.125" style="1" customWidth="1"/>
    <col min="207" max="208" width="8.375" style="1" customWidth="1"/>
    <col min="209" max="229" width="8.375" style="3" customWidth="1"/>
    <col min="230" max="16384" width="10.75390625" style="3" customWidth="1"/>
  </cols>
  <sheetData>
    <row r="1" spans="1:6" ht="18.75">
      <c r="A1" s="3"/>
      <c r="B1" s="5" t="s">
        <v>0</v>
      </c>
      <c r="C1" s="4"/>
      <c r="D1" s="4"/>
      <c r="E1" s="4"/>
      <c r="F1" s="4"/>
    </row>
    <row r="2" spans="1:6" ht="15.75">
      <c r="A2" s="3"/>
      <c r="B2" s="6" t="s">
        <v>489</v>
      </c>
      <c r="C2" s="4"/>
      <c r="D2" s="4"/>
      <c r="E2" s="4"/>
      <c r="F2" s="4"/>
    </row>
    <row r="3" spans="1:6" ht="15.75">
      <c r="A3" s="3"/>
      <c r="B3" s="6"/>
      <c r="C3" s="4"/>
      <c r="D3" s="4"/>
      <c r="E3" s="4"/>
      <c r="F3" s="4"/>
    </row>
    <row r="4" spans="1:2" ht="15.75">
      <c r="A4" s="3"/>
      <c r="B4" s="6" t="s">
        <v>490</v>
      </c>
    </row>
    <row r="5" spans="1:2" ht="15.75">
      <c r="A5" s="3"/>
      <c r="B5" s="8" t="s">
        <v>4</v>
      </c>
    </row>
    <row r="7" spans="1:6" ht="12.75" customHeight="1">
      <c r="A7" s="133" t="s">
        <v>5</v>
      </c>
      <c r="B7" s="133"/>
      <c r="C7" s="133"/>
      <c r="D7" s="133"/>
      <c r="E7" s="133"/>
      <c r="F7" s="133"/>
    </row>
    <row r="8" spans="1:6" ht="12.75" customHeight="1">
      <c r="A8" s="133" t="s">
        <v>6</v>
      </c>
      <c r="B8" s="133"/>
      <c r="C8" s="133"/>
      <c r="D8" s="133"/>
      <c r="E8" s="133"/>
      <c r="F8" s="133"/>
    </row>
    <row r="9" spans="1:6" ht="15.75">
      <c r="A9" s="9" t="s">
        <v>7</v>
      </c>
      <c r="C9" s="9"/>
      <c r="D9" s="9"/>
      <c r="E9" s="9"/>
      <c r="F9" s="9"/>
    </row>
    <row r="10" spans="1:6" ht="28.5" customHeight="1">
      <c r="A10" s="133" t="s">
        <v>519</v>
      </c>
      <c r="B10" s="133"/>
      <c r="C10" s="133"/>
      <c r="D10" s="133"/>
      <c r="E10" s="133"/>
      <c r="F10" s="133"/>
    </row>
    <row r="11" spans="1:2" s="1" customFormat="1" ht="15.75">
      <c r="A11" s="9" t="s">
        <v>491</v>
      </c>
      <c r="B11" s="2"/>
    </row>
    <row r="12" spans="1:2" s="1" customFormat="1" ht="15.75">
      <c r="A12" s="9"/>
      <c r="B12" s="2"/>
    </row>
    <row r="13" spans="2:6" s="1" customFormat="1" ht="15.75">
      <c r="B13" s="2"/>
      <c r="E13" s="10" t="s">
        <v>9</v>
      </c>
      <c r="F13" s="11"/>
    </row>
    <row r="15" spans="1:6" ht="47.25">
      <c r="A15" s="12" t="s">
        <v>10</v>
      </c>
      <c r="B15" s="14" t="s">
        <v>12</v>
      </c>
      <c r="C15" s="12" t="s">
        <v>13</v>
      </c>
      <c r="D15" s="12" t="s">
        <v>14</v>
      </c>
      <c r="E15" s="13" t="s">
        <v>15</v>
      </c>
      <c r="F15" s="13" t="s">
        <v>16</v>
      </c>
    </row>
    <row r="16" spans="1:6" ht="12.75" customHeight="1">
      <c r="A16" s="114" t="s">
        <v>492</v>
      </c>
      <c r="B16" s="136" t="s">
        <v>493</v>
      </c>
      <c r="C16" s="136"/>
      <c r="D16" s="115"/>
      <c r="E16" s="28"/>
      <c r="F16" s="28"/>
    </row>
    <row r="17" spans="1:6" ht="47.25">
      <c r="A17" s="116" t="s">
        <v>494</v>
      </c>
      <c r="B17" s="117" t="s">
        <v>495</v>
      </c>
      <c r="C17" s="118" t="s">
        <v>209</v>
      </c>
      <c r="D17" s="119">
        <v>910</v>
      </c>
      <c r="E17" s="13"/>
      <c r="F17" s="13"/>
    </row>
    <row r="18" spans="1:6" ht="31.5">
      <c r="A18" s="116" t="s">
        <v>496</v>
      </c>
      <c r="B18" s="120" t="s">
        <v>497</v>
      </c>
      <c r="C18" s="121" t="s">
        <v>209</v>
      </c>
      <c r="D18" s="121">
        <v>600</v>
      </c>
      <c r="E18" s="13"/>
      <c r="F18" s="13"/>
    </row>
    <row r="19" spans="1:6" ht="31.5">
      <c r="A19" s="116" t="s">
        <v>498</v>
      </c>
      <c r="B19" s="120" t="s">
        <v>499</v>
      </c>
      <c r="C19" s="121" t="s">
        <v>209</v>
      </c>
      <c r="D19" s="121">
        <v>310</v>
      </c>
      <c r="E19" s="13"/>
      <c r="F19" s="13"/>
    </row>
    <row r="20" spans="1:6" ht="15.75">
      <c r="A20" s="116" t="s">
        <v>500</v>
      </c>
      <c r="B20" s="117" t="s">
        <v>501</v>
      </c>
      <c r="C20" s="118" t="s">
        <v>314</v>
      </c>
      <c r="D20" s="121">
        <v>36</v>
      </c>
      <c r="E20" s="13"/>
      <c r="F20" s="13"/>
    </row>
    <row r="21" spans="1:208" s="26" customFormat="1" ht="47.25">
      <c r="A21" s="116" t="s">
        <v>502</v>
      </c>
      <c r="B21" s="117" t="s">
        <v>512</v>
      </c>
      <c r="C21" s="118" t="s">
        <v>416</v>
      </c>
      <c r="D21" s="119">
        <v>31</v>
      </c>
      <c r="E21" s="13"/>
      <c r="F21" s="1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row>
    <row r="22" spans="1:6" ht="15.75">
      <c r="A22" s="116" t="s">
        <v>503</v>
      </c>
      <c r="B22" s="117" t="s">
        <v>504</v>
      </c>
      <c r="C22" s="95" t="s">
        <v>232</v>
      </c>
      <c r="D22" s="121">
        <v>18</v>
      </c>
      <c r="E22" s="13"/>
      <c r="F22" s="13"/>
    </row>
    <row r="23" spans="1:6" ht="15.75">
      <c r="A23" s="45"/>
      <c r="B23" s="47"/>
      <c r="C23" s="45"/>
      <c r="D23" s="48"/>
      <c r="E23" s="49" t="s">
        <v>198</v>
      </c>
      <c r="F23" s="50"/>
    </row>
    <row r="25" spans="1:256" s="69" customFormat="1" ht="15.75">
      <c r="A25" s="68" t="s">
        <v>199</v>
      </c>
      <c r="B25" s="68"/>
      <c r="C25" s="68"/>
      <c r="D25" s="68"/>
      <c r="E25" s="68"/>
      <c r="F25" s="68"/>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2:256" s="69" customFormat="1" ht="18.75">
      <c r="B26" s="71" t="s">
        <v>200</v>
      </c>
      <c r="C26" s="72"/>
      <c r="D26" s="73"/>
      <c r="E26" s="73"/>
      <c r="F26" s="73"/>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2:256" s="69" customFormat="1" ht="15.75">
      <c r="B27" s="68"/>
      <c r="C27" s="72"/>
      <c r="D27" s="73"/>
      <c r="E27" s="73"/>
      <c r="F27" s="73"/>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6" s="69" customFormat="1" ht="15.75">
      <c r="A28" s="74" t="s">
        <v>201</v>
      </c>
      <c r="B28" s="75"/>
      <c r="C28" s="74"/>
      <c r="D28" s="74"/>
      <c r="E28" s="74"/>
      <c r="F28" s="74"/>
    </row>
    <row r="29" spans="1:6" s="69" customFormat="1" ht="15.75">
      <c r="A29" s="74"/>
      <c r="B29" s="75"/>
      <c r="C29" s="74"/>
      <c r="D29" s="74"/>
      <c r="E29" s="74"/>
      <c r="F29" s="74"/>
    </row>
    <row r="30" spans="1:256" s="69" customFormat="1" ht="15.75">
      <c r="A30" s="68" t="s">
        <v>202</v>
      </c>
      <c r="B30" s="68"/>
      <c r="C30" s="68"/>
      <c r="D30" s="68"/>
      <c r="E30" s="68"/>
      <c r="F30" s="68"/>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2:256" s="69" customFormat="1" ht="18.75">
      <c r="B31" s="71" t="s">
        <v>200</v>
      </c>
      <c r="C31" s="72"/>
      <c r="D31" s="73"/>
      <c r="E31" s="73"/>
      <c r="F31" s="73"/>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2:256" s="69" customFormat="1" ht="15.75">
      <c r="B32" s="76"/>
      <c r="C32" s="72"/>
      <c r="D32" s="77"/>
      <c r="E32" s="73"/>
      <c r="F32" s="73"/>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spans="1:6" s="69" customFormat="1" ht="15.75">
      <c r="A33" s="68" t="s">
        <v>203</v>
      </c>
      <c r="B33" s="68"/>
      <c r="C33" s="68"/>
      <c r="D33" s="68"/>
      <c r="E33" s="68"/>
      <c r="F33" s="73"/>
    </row>
    <row r="37" ht="15.75">
      <c r="B37" s="60"/>
    </row>
    <row r="40" s="1" customFormat="1" ht="15.75">
      <c r="B40" s="2"/>
    </row>
    <row r="43" ht="15.75">
      <c r="C43" s="61"/>
    </row>
    <row r="53" ht="15.75">
      <c r="B53" s="60"/>
    </row>
    <row r="56" s="1" customFormat="1" ht="15.75">
      <c r="B56" s="2"/>
    </row>
    <row r="59" ht="15.75">
      <c r="C59" s="61"/>
    </row>
    <row r="67" ht="15.75">
      <c r="B67" s="60"/>
    </row>
    <row r="70" s="1" customFormat="1" ht="15.75">
      <c r="B70" s="2"/>
    </row>
    <row r="79" ht="15.75">
      <c r="B79" s="60"/>
    </row>
    <row r="80" ht="15.75">
      <c r="B80" s="60"/>
    </row>
    <row r="83" s="1" customFormat="1" ht="15.75">
      <c r="B83" s="2"/>
    </row>
    <row r="86" ht="15.75">
      <c r="C86" s="61"/>
    </row>
    <row r="94" ht="15.75">
      <c r="B94" s="60"/>
    </row>
    <row r="97" s="1" customFormat="1" ht="15.75">
      <c r="B97" s="2"/>
    </row>
    <row r="106" ht="15.75">
      <c r="B106" s="60"/>
    </row>
    <row r="109" s="1" customFormat="1" ht="15.75">
      <c r="B109" s="2"/>
    </row>
    <row r="119" spans="2:3" ht="15.75">
      <c r="B119" s="60"/>
      <c r="C119" s="61"/>
    </row>
    <row r="120" spans="2:3" ht="15.75">
      <c r="B120" s="60"/>
      <c r="C120" s="61"/>
    </row>
    <row r="121" ht="15.75">
      <c r="C121" s="61"/>
    </row>
    <row r="122" ht="15.75">
      <c r="C122" s="61"/>
    </row>
    <row r="123" ht="15.75">
      <c r="C123" s="61"/>
    </row>
    <row r="127" spans="3:4" ht="15.75">
      <c r="C127" s="61"/>
      <c r="D127" s="61"/>
    </row>
  </sheetData>
  <sheetProtection selectLockedCells="1" selectUnlockedCells="1"/>
  <mergeCells count="4">
    <mergeCell ref="A7:F7"/>
    <mergeCell ref="A8:F8"/>
    <mergeCell ref="A10:F10"/>
    <mergeCell ref="B16:C16"/>
  </mergeCells>
  <printOptions/>
  <pageMargins left="1.18125" right="1.18125" top="0.7875" bottom="0.7875" header="0.5118055555555555" footer="0.5118055555555555"/>
  <pageSetup fitToHeight="0"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IV118"/>
  <sheetViews>
    <sheetView zoomScale="120" zoomScaleNormal="120" zoomScalePageLayoutView="0" workbookViewId="0" topLeftCell="A1">
      <selection activeCell="A8" sqref="A8"/>
    </sheetView>
  </sheetViews>
  <sheetFormatPr defaultColWidth="10.75390625" defaultRowHeight="14.25"/>
  <cols>
    <col min="1" max="1" width="8.50390625" style="1" customWidth="1"/>
    <col min="2" max="2" width="34.375" style="2" customWidth="1"/>
    <col min="3" max="3" width="16.875" style="1" customWidth="1"/>
    <col min="4" max="198" width="8.50390625" style="1" customWidth="1"/>
    <col min="199" max="199" width="7.50390625" style="1" customWidth="1"/>
    <col min="200" max="200" width="6.00390625" style="1" customWidth="1"/>
    <col min="201" max="201" width="34.375" style="1" customWidth="1"/>
    <col min="202" max="202" width="9.00390625" style="1" customWidth="1"/>
    <col min="203" max="203" width="9.125" style="1" customWidth="1"/>
    <col min="204" max="205" width="8.375" style="1" customWidth="1"/>
    <col min="206" max="226" width="8.375" style="3" customWidth="1"/>
    <col min="227" max="16384" width="10.75390625" style="3" customWidth="1"/>
  </cols>
  <sheetData>
    <row r="1" spans="1:3" ht="18.75">
      <c r="A1" s="3"/>
      <c r="B1" s="5" t="s">
        <v>0</v>
      </c>
      <c r="C1" s="4"/>
    </row>
    <row r="2" spans="1:3" ht="15.75">
      <c r="A2" s="3"/>
      <c r="B2" s="6" t="s">
        <v>505</v>
      </c>
      <c r="C2" s="4"/>
    </row>
    <row r="3" spans="1:3" ht="15.75">
      <c r="A3" s="3"/>
      <c r="B3" s="6"/>
      <c r="C3" s="4"/>
    </row>
    <row r="4" spans="1:4" ht="29.25" customHeight="1">
      <c r="A4" s="133" t="s">
        <v>5</v>
      </c>
      <c r="B4" s="133"/>
      <c r="C4" s="133"/>
      <c r="D4" s="133"/>
    </row>
    <row r="5" spans="1:4" ht="30.75" customHeight="1">
      <c r="A5" s="133" t="s">
        <v>6</v>
      </c>
      <c r="B5" s="133"/>
      <c r="C5" s="133"/>
      <c r="D5" s="133"/>
    </row>
    <row r="6" spans="1:4" ht="12" customHeight="1">
      <c r="A6" s="135" t="s">
        <v>7</v>
      </c>
      <c r="B6" s="135"/>
      <c r="C6" s="135"/>
      <c r="D6" s="135"/>
    </row>
    <row r="7" spans="1:3" ht="46.5" customHeight="1">
      <c r="A7" s="133" t="s">
        <v>519</v>
      </c>
      <c r="B7" s="133"/>
      <c r="C7" s="133"/>
    </row>
    <row r="8" spans="1:2" s="1" customFormat="1" ht="15.75">
      <c r="A8" s="9" t="s">
        <v>506</v>
      </c>
      <c r="B8" s="2"/>
    </row>
    <row r="9" spans="1:2" s="1" customFormat="1" ht="15.75">
      <c r="A9" s="9"/>
      <c r="B9" s="2"/>
    </row>
    <row r="10" spans="2:3" s="1" customFormat="1" ht="15.75">
      <c r="B10" s="2"/>
      <c r="C10" s="11"/>
    </row>
    <row r="12" spans="1:3" ht="31.5">
      <c r="A12" s="12" t="s">
        <v>10</v>
      </c>
      <c r="B12" s="14" t="s">
        <v>507</v>
      </c>
      <c r="C12" s="13" t="s">
        <v>508</v>
      </c>
    </row>
    <row r="13" spans="1:3" ht="15.75">
      <c r="A13" s="116" t="s">
        <v>1</v>
      </c>
      <c r="B13" s="122" t="str">
        <f>'1.tāme'!C4</f>
        <v>Ceļi un laukumi</v>
      </c>
      <c r="C13" s="13"/>
    </row>
    <row r="14" spans="1:3" ht="15.75">
      <c r="A14" s="116" t="s">
        <v>204</v>
      </c>
      <c r="B14" s="123" t="str">
        <f>'2.tāme'!B4</f>
        <v>EST. Sakaru komunikāciju pārbūve</v>
      </c>
      <c r="C14" s="13"/>
    </row>
    <row r="15" spans="1:3" ht="15.75">
      <c r="A15" s="116" t="s">
        <v>225</v>
      </c>
      <c r="B15" s="123" t="str">
        <f>'3.tāme'!B4</f>
        <v>Esošā ūdensvada padziļināšana</v>
      </c>
      <c r="C15" s="13"/>
    </row>
    <row r="16" spans="1:3" ht="15.75">
      <c r="A16" s="116" t="s">
        <v>272</v>
      </c>
      <c r="B16" s="122" t="str">
        <f>'4.tāme'!B4</f>
        <v>Lietus kanalizācijas izbūve</v>
      </c>
      <c r="C16" s="13"/>
    </row>
    <row r="17" spans="1:3" ht="15.75">
      <c r="A17" s="116" t="s">
        <v>407</v>
      </c>
      <c r="B17" s="122" t="str">
        <f>'5.tāme'!B4</f>
        <v>Ārējie elektrības tīkli</v>
      </c>
      <c r="C17" s="13"/>
    </row>
    <row r="18" spans="1:3" ht="15.75">
      <c r="A18" s="116" t="s">
        <v>489</v>
      </c>
      <c r="B18" s="122" t="str">
        <f>'6.tāme'!B4</f>
        <v>Ārējie elektrības tīkli (apgaismojums)</v>
      </c>
      <c r="C18" s="13"/>
    </row>
    <row r="19" spans="1:3" ht="15.75">
      <c r="A19" s="45"/>
      <c r="B19" s="49" t="s">
        <v>509</v>
      </c>
      <c r="C19" s="50"/>
    </row>
    <row r="20" spans="2:3" ht="15.75">
      <c r="B20" s="10" t="s">
        <v>510</v>
      </c>
      <c r="C20" s="12"/>
    </row>
    <row r="21" spans="2:3" ht="15.75">
      <c r="B21" s="124" t="s">
        <v>511</v>
      </c>
      <c r="C21" s="12"/>
    </row>
    <row r="23" spans="1:256" s="69" customFormat="1" ht="15.75">
      <c r="A23" s="68" t="s">
        <v>199</v>
      </c>
      <c r="B23" s="125"/>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2:256" s="69" customFormat="1" ht="14.25" customHeight="1">
      <c r="B24" s="71" t="s">
        <v>200</v>
      </c>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2:256" s="69" customFormat="1" ht="14.25" customHeight="1">
      <c r="B25" s="68"/>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 s="69" customFormat="1" ht="15.75">
      <c r="A26" s="74" t="s">
        <v>201</v>
      </c>
      <c r="B26" s="75"/>
    </row>
    <row r="27" spans="1:2" s="69" customFormat="1" ht="15.75">
      <c r="A27" s="74"/>
      <c r="B27" s="75"/>
    </row>
    <row r="28" spans="1:256" s="69" customFormat="1" ht="15.75">
      <c r="A28" s="68" t="s">
        <v>202</v>
      </c>
      <c r="B28" s="68"/>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spans="2:256" s="69" customFormat="1" ht="12" customHeight="1">
      <c r="B29" s="71" t="s">
        <v>200</v>
      </c>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2:256" s="69" customFormat="1" ht="15.75">
      <c r="B30" s="76"/>
      <c r="C30" s="73"/>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1:3" s="69" customFormat="1" ht="15.75">
      <c r="A31" s="68" t="s">
        <v>203</v>
      </c>
      <c r="B31" s="68"/>
      <c r="C31" s="73"/>
    </row>
    <row r="35" ht="15.75">
      <c r="B35" s="60"/>
    </row>
    <row r="38" s="1" customFormat="1" ht="15.75">
      <c r="B38" s="2"/>
    </row>
    <row r="51" ht="15.75">
      <c r="B51" s="60"/>
    </row>
    <row r="54" s="1" customFormat="1" ht="15.75">
      <c r="B54" s="2"/>
    </row>
    <row r="65" ht="15.75">
      <c r="B65" s="60"/>
    </row>
    <row r="68" s="1" customFormat="1" ht="15.75">
      <c r="B68" s="2"/>
    </row>
    <row r="77" ht="15.75">
      <c r="B77" s="60"/>
    </row>
    <row r="78" ht="15.75">
      <c r="B78" s="60"/>
    </row>
    <row r="81" s="1" customFormat="1" ht="15.75">
      <c r="B81" s="2"/>
    </row>
    <row r="92" ht="15.75">
      <c r="B92" s="60"/>
    </row>
    <row r="95" s="1" customFormat="1" ht="15.75">
      <c r="B95" s="2"/>
    </row>
    <row r="104" ht="15.75">
      <c r="B104" s="60"/>
    </row>
    <row r="107" s="1" customFormat="1" ht="15.75">
      <c r="B107" s="2"/>
    </row>
    <row r="117" ht="15.75">
      <c r="B117" s="60"/>
    </row>
    <row r="118" ht="15.75">
      <c r="B118" s="60"/>
    </row>
  </sheetData>
  <sheetProtection selectLockedCells="1" selectUnlockedCells="1"/>
  <mergeCells count="4">
    <mergeCell ref="A4:D4"/>
    <mergeCell ref="A5:D5"/>
    <mergeCell ref="A6:D6"/>
    <mergeCell ref="A7:C7"/>
  </mergeCells>
  <printOptions/>
  <pageMargins left="1.18125" right="1.1812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EdgarsG</dc:creator>
  <cp:keywords/>
  <dc:description/>
  <cp:lastModifiedBy>Signe</cp:lastModifiedBy>
  <cp:lastPrinted>2018-02-20T09:11:35Z</cp:lastPrinted>
  <dcterms:created xsi:type="dcterms:W3CDTF">2018-02-09T08:56:33Z</dcterms:created>
  <dcterms:modified xsi:type="dcterms:W3CDTF">2018-02-20T09:12:56Z</dcterms:modified>
  <cp:category/>
  <cp:version/>
  <cp:contentType/>
  <cp:contentStatus/>
</cp:coreProperties>
</file>