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465" windowHeight="9360" activeTab="2"/>
  </bookViews>
  <sheets>
    <sheet name="Kopsavilkums" sheetId="1" r:id="rId1"/>
    <sheet name="Ieņēmumi" sheetId="2" r:id="rId2"/>
    <sheet name="Izdevumi" sheetId="3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2" l="1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R42" i="2"/>
  <c r="P42" i="2"/>
  <c r="N42" i="2"/>
  <c r="L42" i="2"/>
  <c r="J42" i="2"/>
  <c r="H42" i="2"/>
  <c r="F42" i="2"/>
  <c r="D42" i="2"/>
  <c r="U41" i="2"/>
  <c r="T41" i="2"/>
  <c r="S40" i="2"/>
  <c r="S42" i="2" s="1"/>
  <c r="R40" i="2"/>
  <c r="Q40" i="2"/>
  <c r="Q42" i="2" s="1"/>
  <c r="P40" i="2"/>
  <c r="O40" i="2"/>
  <c r="O42" i="2" s="1"/>
  <c r="N40" i="2"/>
  <c r="M40" i="2"/>
  <c r="M42" i="2" s="1"/>
  <c r="L40" i="2"/>
  <c r="K40" i="2"/>
  <c r="K42" i="2" s="1"/>
  <c r="J40" i="2"/>
  <c r="I40" i="2"/>
  <c r="I42" i="2" s="1"/>
  <c r="H40" i="2"/>
  <c r="G40" i="2"/>
  <c r="G42" i="2" s="1"/>
  <c r="F40" i="2"/>
  <c r="E40" i="2"/>
  <c r="E42" i="2" s="1"/>
  <c r="D40" i="2"/>
  <c r="C40" i="2"/>
  <c r="C42" i="2" s="1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U43" i="2" s="1"/>
  <c r="T33" i="2"/>
  <c r="T43" i="2" s="1"/>
  <c r="T44" i="2" s="1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U40" i="2" s="1"/>
  <c r="U42" i="2" s="1"/>
  <c r="T8" i="2"/>
  <c r="T40" i="2" s="1"/>
  <c r="T42" i="2" s="1"/>
  <c r="T45" i="2" l="1"/>
  <c r="U631" i="3" l="1"/>
  <c r="T631" i="3"/>
  <c r="S631" i="3"/>
  <c r="R631" i="3"/>
  <c r="Q631" i="3"/>
  <c r="P631" i="3"/>
  <c r="O631" i="3"/>
  <c r="M631" i="3"/>
  <c r="L631" i="3"/>
  <c r="K631" i="3"/>
  <c r="J631" i="3"/>
  <c r="I631" i="3"/>
  <c r="H631" i="3"/>
  <c r="G631" i="3"/>
  <c r="F631" i="3"/>
  <c r="E631" i="3"/>
  <c r="D631" i="3"/>
  <c r="D630" i="3"/>
  <c r="N630" i="3" s="1"/>
  <c r="V630" i="3" s="1"/>
  <c r="V629" i="3"/>
  <c r="N629" i="3"/>
  <c r="D629" i="3"/>
  <c r="N628" i="3"/>
  <c r="V628" i="3" s="1"/>
  <c r="V627" i="3"/>
  <c r="N627" i="3"/>
  <c r="N626" i="3"/>
  <c r="V626" i="3" s="1"/>
  <c r="V625" i="3"/>
  <c r="N625" i="3"/>
  <c r="N624" i="3"/>
  <c r="V624" i="3" s="1"/>
  <c r="V623" i="3"/>
  <c r="N623" i="3"/>
  <c r="N622" i="3"/>
  <c r="V622" i="3" s="1"/>
  <c r="V621" i="3"/>
  <c r="N621" i="3"/>
  <c r="N620" i="3"/>
  <c r="V620" i="3" s="1"/>
  <c r="V619" i="3"/>
  <c r="N619" i="3"/>
  <c r="N618" i="3"/>
  <c r="V618" i="3" s="1"/>
  <c r="V617" i="3"/>
  <c r="N617" i="3"/>
  <c r="N616" i="3"/>
  <c r="V616" i="3" s="1"/>
  <c r="V615" i="3"/>
  <c r="N615" i="3"/>
  <c r="N614" i="3"/>
  <c r="V614" i="3" s="1"/>
  <c r="V613" i="3"/>
  <c r="N613" i="3"/>
  <c r="N612" i="3"/>
  <c r="V612" i="3" s="1"/>
  <c r="V611" i="3"/>
  <c r="N611" i="3"/>
  <c r="N610" i="3"/>
  <c r="V610" i="3" s="1"/>
  <c r="V609" i="3"/>
  <c r="N609" i="3"/>
  <c r="N608" i="3"/>
  <c r="V608" i="3" s="1"/>
  <c r="V607" i="3"/>
  <c r="N607" i="3"/>
  <c r="N606" i="3"/>
  <c r="V606" i="3" s="1"/>
  <c r="V605" i="3"/>
  <c r="N605" i="3"/>
  <c r="N604" i="3"/>
  <c r="V604" i="3" s="1"/>
  <c r="V603" i="3"/>
  <c r="N603" i="3"/>
  <c r="N602" i="3"/>
  <c r="V602" i="3" s="1"/>
  <c r="V601" i="3"/>
  <c r="N601" i="3"/>
  <c r="N600" i="3"/>
  <c r="V600" i="3" s="1"/>
  <c r="V599" i="3"/>
  <c r="N599" i="3"/>
  <c r="N598" i="3"/>
  <c r="V598" i="3" s="1"/>
  <c r="V597" i="3"/>
  <c r="N597" i="3"/>
  <c r="N596" i="3"/>
  <c r="V596" i="3" s="1"/>
  <c r="V595" i="3"/>
  <c r="N595" i="3"/>
  <c r="N594" i="3"/>
  <c r="V594" i="3" s="1"/>
  <c r="V593" i="3"/>
  <c r="N593" i="3"/>
  <c r="N592" i="3"/>
  <c r="V592" i="3" s="1"/>
  <c r="V591" i="3"/>
  <c r="N591" i="3"/>
  <c r="N590" i="3"/>
  <c r="V590" i="3" s="1"/>
  <c r="V589" i="3"/>
  <c r="N589" i="3"/>
  <c r="N588" i="3"/>
  <c r="V588" i="3" s="1"/>
  <c r="V587" i="3"/>
  <c r="N587" i="3"/>
  <c r="N586" i="3"/>
  <c r="V586" i="3" s="1"/>
  <c r="V585" i="3"/>
  <c r="N585" i="3"/>
  <c r="N584" i="3"/>
  <c r="V584" i="3" s="1"/>
  <c r="V583" i="3"/>
  <c r="N583" i="3"/>
  <c r="N582" i="3"/>
  <c r="V582" i="3" s="1"/>
  <c r="V581" i="3"/>
  <c r="N581" i="3"/>
  <c r="N580" i="3"/>
  <c r="V580" i="3" s="1"/>
  <c r="V579" i="3"/>
  <c r="N579" i="3"/>
  <c r="N578" i="3"/>
  <c r="V578" i="3" s="1"/>
  <c r="V577" i="3"/>
  <c r="N577" i="3"/>
  <c r="N576" i="3"/>
  <c r="V576" i="3" s="1"/>
  <c r="V575" i="3"/>
  <c r="N575" i="3"/>
  <c r="N574" i="3"/>
  <c r="V574" i="3" s="1"/>
  <c r="V573" i="3"/>
  <c r="N573" i="3"/>
  <c r="N572" i="3"/>
  <c r="V572" i="3" s="1"/>
  <c r="V571" i="3"/>
  <c r="N571" i="3"/>
  <c r="N570" i="3"/>
  <c r="V570" i="3" s="1"/>
  <c r="V569" i="3"/>
  <c r="N569" i="3"/>
  <c r="N568" i="3"/>
  <c r="V568" i="3" s="1"/>
  <c r="V567" i="3"/>
  <c r="N567" i="3"/>
  <c r="N566" i="3"/>
  <c r="V566" i="3" s="1"/>
  <c r="V565" i="3"/>
  <c r="N565" i="3"/>
  <c r="N564" i="3"/>
  <c r="V564" i="3" s="1"/>
  <c r="V563" i="3"/>
  <c r="N563" i="3"/>
  <c r="N562" i="3"/>
  <c r="V562" i="3" s="1"/>
  <c r="V561" i="3"/>
  <c r="N561" i="3"/>
  <c r="N560" i="3"/>
  <c r="V560" i="3" s="1"/>
  <c r="V559" i="3"/>
  <c r="N559" i="3"/>
  <c r="N631" i="3" s="1"/>
  <c r="U558" i="3"/>
  <c r="U632" i="3" s="1"/>
  <c r="T558" i="3"/>
  <c r="S558" i="3"/>
  <c r="S632" i="3" s="1"/>
  <c r="R558" i="3"/>
  <c r="R632" i="3" s="1"/>
  <c r="Q558" i="3"/>
  <c r="Q632" i="3" s="1"/>
  <c r="P558" i="3"/>
  <c r="O558" i="3"/>
  <c r="O632" i="3" s="1"/>
  <c r="M558" i="3"/>
  <c r="M632" i="3" s="1"/>
  <c r="L558" i="3"/>
  <c r="L632" i="3" s="1"/>
  <c r="K558" i="3"/>
  <c r="K632" i="3" s="1"/>
  <c r="J558" i="3"/>
  <c r="J632" i="3" s="1"/>
  <c r="I558" i="3"/>
  <c r="I632" i="3" s="1"/>
  <c r="H558" i="3"/>
  <c r="H632" i="3" s="1"/>
  <c r="G558" i="3"/>
  <c r="G632" i="3" s="1"/>
  <c r="F558" i="3"/>
  <c r="F632" i="3" s="1"/>
  <c r="E558" i="3"/>
  <c r="E632" i="3" s="1"/>
  <c r="D558" i="3"/>
  <c r="D632" i="3" s="1"/>
  <c r="V557" i="3"/>
  <c r="N557" i="3"/>
  <c r="V556" i="3"/>
  <c r="N556" i="3"/>
  <c r="V555" i="3"/>
  <c r="N555" i="3"/>
  <c r="V554" i="3"/>
  <c r="N554" i="3"/>
  <c r="V553" i="3"/>
  <c r="N553" i="3"/>
  <c r="V552" i="3"/>
  <c r="N552" i="3"/>
  <c r="V551" i="3"/>
  <c r="N551" i="3"/>
  <c r="V550" i="3"/>
  <c r="N550" i="3"/>
  <c r="V549" i="3"/>
  <c r="N549" i="3"/>
  <c r="V548" i="3"/>
  <c r="N548" i="3"/>
  <c r="V547" i="3"/>
  <c r="N547" i="3"/>
  <c r="V546" i="3"/>
  <c r="N546" i="3"/>
  <c r="V545" i="3"/>
  <c r="N545" i="3"/>
  <c r="V544" i="3"/>
  <c r="N544" i="3"/>
  <c r="V543" i="3"/>
  <c r="N543" i="3"/>
  <c r="V542" i="3"/>
  <c r="N542" i="3"/>
  <c r="V541" i="3"/>
  <c r="N541" i="3"/>
  <c r="V540" i="3"/>
  <c r="N540" i="3"/>
  <c r="V539" i="3"/>
  <c r="N539" i="3"/>
  <c r="V538" i="3"/>
  <c r="N538" i="3"/>
  <c r="V537" i="3"/>
  <c r="N537" i="3"/>
  <c r="V536" i="3"/>
  <c r="N536" i="3"/>
  <c r="V535" i="3"/>
  <c r="N535" i="3"/>
  <c r="V534" i="3"/>
  <c r="N534" i="3"/>
  <c r="V533" i="3"/>
  <c r="N533" i="3"/>
  <c r="V532" i="3"/>
  <c r="N532" i="3"/>
  <c r="V531" i="3"/>
  <c r="N531" i="3"/>
  <c r="V530" i="3"/>
  <c r="N530" i="3"/>
  <c r="V529" i="3"/>
  <c r="N529" i="3"/>
  <c r="V528" i="3"/>
  <c r="N528" i="3"/>
  <c r="V527" i="3"/>
  <c r="N527" i="3"/>
  <c r="V526" i="3"/>
  <c r="N526" i="3"/>
  <c r="V525" i="3"/>
  <c r="N525" i="3"/>
  <c r="V524" i="3"/>
  <c r="N524" i="3"/>
  <c r="V523" i="3"/>
  <c r="N523" i="3"/>
  <c r="V522" i="3"/>
  <c r="N522" i="3"/>
  <c r="V521" i="3"/>
  <c r="N521" i="3"/>
  <c r="V520" i="3"/>
  <c r="N520" i="3"/>
  <c r="V519" i="3"/>
  <c r="N519" i="3"/>
  <c r="V518" i="3"/>
  <c r="N518" i="3"/>
  <c r="V517" i="3"/>
  <c r="N517" i="3"/>
  <c r="V516" i="3"/>
  <c r="N516" i="3"/>
  <c r="V515" i="3"/>
  <c r="N515" i="3"/>
  <c r="V514" i="3"/>
  <c r="N514" i="3"/>
  <c r="V513" i="3"/>
  <c r="N513" i="3"/>
  <c r="V512" i="3"/>
  <c r="N512" i="3"/>
  <c r="V511" i="3"/>
  <c r="N511" i="3"/>
  <c r="V510" i="3"/>
  <c r="N510" i="3"/>
  <c r="V509" i="3"/>
  <c r="N509" i="3"/>
  <c r="V508" i="3"/>
  <c r="N508" i="3"/>
  <c r="V507" i="3"/>
  <c r="N507" i="3"/>
  <c r="V506" i="3"/>
  <c r="N506" i="3"/>
  <c r="V505" i="3"/>
  <c r="N505" i="3"/>
  <c r="V504" i="3"/>
  <c r="N504" i="3"/>
  <c r="V503" i="3"/>
  <c r="N503" i="3"/>
  <c r="V502" i="3"/>
  <c r="N502" i="3"/>
  <c r="V501" i="3"/>
  <c r="N501" i="3"/>
  <c r="V500" i="3"/>
  <c r="N500" i="3"/>
  <c r="V499" i="3"/>
  <c r="N499" i="3"/>
  <c r="V498" i="3"/>
  <c r="N498" i="3"/>
  <c r="V497" i="3"/>
  <c r="N497" i="3"/>
  <c r="V496" i="3"/>
  <c r="N496" i="3"/>
  <c r="V495" i="3"/>
  <c r="N495" i="3"/>
  <c r="V494" i="3"/>
  <c r="N494" i="3"/>
  <c r="V493" i="3"/>
  <c r="N493" i="3"/>
  <c r="V492" i="3"/>
  <c r="N492" i="3"/>
  <c r="V491" i="3"/>
  <c r="N491" i="3"/>
  <c r="V490" i="3"/>
  <c r="N490" i="3"/>
  <c r="V489" i="3"/>
  <c r="N489" i="3"/>
  <c r="V488" i="3"/>
  <c r="N488" i="3"/>
  <c r="V487" i="3"/>
  <c r="N487" i="3"/>
  <c r="V486" i="3"/>
  <c r="N486" i="3"/>
  <c r="V485" i="3"/>
  <c r="N485" i="3"/>
  <c r="V484" i="3"/>
  <c r="N484" i="3"/>
  <c r="V483" i="3"/>
  <c r="N483" i="3"/>
  <c r="V482" i="3"/>
  <c r="N482" i="3"/>
  <c r="V481" i="3"/>
  <c r="N481" i="3"/>
  <c r="V480" i="3"/>
  <c r="N480" i="3"/>
  <c r="V479" i="3"/>
  <c r="N479" i="3"/>
  <c r="V478" i="3"/>
  <c r="N478" i="3"/>
  <c r="V477" i="3"/>
  <c r="N477" i="3"/>
  <c r="V476" i="3"/>
  <c r="N476" i="3"/>
  <c r="V475" i="3"/>
  <c r="N475" i="3"/>
  <c r="V474" i="3"/>
  <c r="N474" i="3"/>
  <c r="V473" i="3"/>
  <c r="N473" i="3"/>
  <c r="V472" i="3"/>
  <c r="N472" i="3"/>
  <c r="V471" i="3"/>
  <c r="N471" i="3"/>
  <c r="V470" i="3"/>
  <c r="N470" i="3"/>
  <c r="V469" i="3"/>
  <c r="N469" i="3"/>
  <c r="V468" i="3"/>
  <c r="N468" i="3"/>
  <c r="V467" i="3"/>
  <c r="N467" i="3"/>
  <c r="V466" i="3"/>
  <c r="N466" i="3"/>
  <c r="V465" i="3"/>
  <c r="N465" i="3"/>
  <c r="V464" i="3"/>
  <c r="N464" i="3"/>
  <c r="V463" i="3"/>
  <c r="N463" i="3"/>
  <c r="V462" i="3"/>
  <c r="N462" i="3"/>
  <c r="V461" i="3"/>
  <c r="N461" i="3"/>
  <c r="V460" i="3"/>
  <c r="N460" i="3"/>
  <c r="V459" i="3"/>
  <c r="N459" i="3"/>
  <c r="V458" i="3"/>
  <c r="V558" i="3" s="1"/>
  <c r="N458" i="3"/>
  <c r="N558" i="3" s="1"/>
  <c r="U456" i="3"/>
  <c r="T456" i="3"/>
  <c r="S456" i="3"/>
  <c r="R456" i="3"/>
  <c r="Q456" i="3"/>
  <c r="P456" i="3"/>
  <c r="O456" i="3"/>
  <c r="M456" i="3"/>
  <c r="L456" i="3"/>
  <c r="K456" i="3"/>
  <c r="J456" i="3"/>
  <c r="I456" i="3"/>
  <c r="H456" i="3"/>
  <c r="G456" i="3"/>
  <c r="F456" i="3"/>
  <c r="E456" i="3"/>
  <c r="V455" i="3"/>
  <c r="N455" i="3"/>
  <c r="D455" i="3"/>
  <c r="N454" i="3"/>
  <c r="V454" i="3" s="1"/>
  <c r="D454" i="3"/>
  <c r="D456" i="3" s="1"/>
  <c r="V453" i="3"/>
  <c r="N453" i="3"/>
  <c r="V452" i="3"/>
  <c r="N452" i="3"/>
  <c r="V451" i="3"/>
  <c r="N451" i="3"/>
  <c r="V450" i="3"/>
  <c r="N450" i="3"/>
  <c r="V449" i="3"/>
  <c r="N449" i="3"/>
  <c r="V448" i="3"/>
  <c r="N448" i="3"/>
  <c r="V447" i="3"/>
  <c r="N447" i="3"/>
  <c r="V446" i="3"/>
  <c r="N446" i="3"/>
  <c r="V445" i="3"/>
  <c r="N445" i="3"/>
  <c r="V444" i="3"/>
  <c r="N444" i="3"/>
  <c r="V443" i="3"/>
  <c r="N443" i="3"/>
  <c r="V442" i="3"/>
  <c r="N442" i="3"/>
  <c r="V441" i="3"/>
  <c r="N441" i="3"/>
  <c r="V440" i="3"/>
  <c r="N440" i="3"/>
  <c r="V439" i="3"/>
  <c r="N439" i="3"/>
  <c r="V438" i="3"/>
  <c r="N438" i="3"/>
  <c r="V437" i="3"/>
  <c r="N437" i="3"/>
  <c r="V436" i="3"/>
  <c r="N436" i="3"/>
  <c r="V435" i="3"/>
  <c r="N435" i="3"/>
  <c r="V434" i="3"/>
  <c r="N434" i="3"/>
  <c r="V433" i="3"/>
  <c r="N433" i="3"/>
  <c r="V432" i="3"/>
  <c r="N432" i="3"/>
  <c r="V431" i="3"/>
  <c r="N431" i="3"/>
  <c r="V430" i="3"/>
  <c r="N430" i="3"/>
  <c r="V429" i="3"/>
  <c r="N429" i="3"/>
  <c r="V428" i="3"/>
  <c r="N428" i="3"/>
  <c r="V427" i="3"/>
  <c r="N427" i="3"/>
  <c r="V426" i="3"/>
  <c r="V456" i="3" s="1"/>
  <c r="N426" i="3"/>
  <c r="N456" i="3" s="1"/>
  <c r="U425" i="3"/>
  <c r="T425" i="3"/>
  <c r="S425" i="3"/>
  <c r="R425" i="3"/>
  <c r="Q425" i="3"/>
  <c r="P425" i="3"/>
  <c r="O425" i="3"/>
  <c r="M425" i="3"/>
  <c r="L425" i="3"/>
  <c r="K425" i="3"/>
  <c r="J425" i="3"/>
  <c r="I425" i="3"/>
  <c r="H425" i="3"/>
  <c r="G425" i="3"/>
  <c r="F425" i="3"/>
  <c r="E425" i="3"/>
  <c r="D425" i="3"/>
  <c r="N425" i="3" s="1"/>
  <c r="V425" i="3" s="1"/>
  <c r="V424" i="3"/>
  <c r="N424" i="3"/>
  <c r="N423" i="3"/>
  <c r="V423" i="3" s="1"/>
  <c r="V422" i="3"/>
  <c r="N422" i="3"/>
  <c r="D422" i="3"/>
  <c r="N421" i="3"/>
  <c r="V421" i="3" s="1"/>
  <c r="D421" i="3"/>
  <c r="N420" i="3"/>
  <c r="V420" i="3" s="1"/>
  <c r="V419" i="3"/>
  <c r="N419" i="3"/>
  <c r="N418" i="3"/>
  <c r="V418" i="3" s="1"/>
  <c r="V417" i="3"/>
  <c r="N417" i="3"/>
  <c r="N416" i="3"/>
  <c r="V416" i="3" s="1"/>
  <c r="V415" i="3"/>
  <c r="N415" i="3"/>
  <c r="N414" i="3"/>
  <c r="V414" i="3" s="1"/>
  <c r="V413" i="3"/>
  <c r="N413" i="3"/>
  <c r="N412" i="3"/>
  <c r="V412" i="3" s="1"/>
  <c r="V411" i="3"/>
  <c r="N411" i="3"/>
  <c r="N410" i="3"/>
  <c r="V410" i="3" s="1"/>
  <c r="V409" i="3"/>
  <c r="N409" i="3"/>
  <c r="N408" i="3"/>
  <c r="V408" i="3" s="1"/>
  <c r="V407" i="3"/>
  <c r="N407" i="3"/>
  <c r="N406" i="3"/>
  <c r="V406" i="3" s="1"/>
  <c r="U405" i="3"/>
  <c r="T405" i="3"/>
  <c r="S405" i="3"/>
  <c r="R405" i="3"/>
  <c r="Q405" i="3"/>
  <c r="P405" i="3"/>
  <c r="O405" i="3"/>
  <c r="M405" i="3"/>
  <c r="L405" i="3"/>
  <c r="K405" i="3"/>
  <c r="J405" i="3"/>
  <c r="I405" i="3"/>
  <c r="H405" i="3"/>
  <c r="G405" i="3"/>
  <c r="F405" i="3"/>
  <c r="N405" i="3" s="1"/>
  <c r="V405" i="3" s="1"/>
  <c r="E405" i="3"/>
  <c r="V404" i="3"/>
  <c r="N404" i="3"/>
  <c r="D404" i="3"/>
  <c r="D403" i="3"/>
  <c r="D405" i="3" s="1"/>
  <c r="V402" i="3"/>
  <c r="N402" i="3"/>
  <c r="N401" i="3"/>
  <c r="V401" i="3" s="1"/>
  <c r="V400" i="3"/>
  <c r="N400" i="3"/>
  <c r="N399" i="3"/>
  <c r="V399" i="3" s="1"/>
  <c r="V398" i="3"/>
  <c r="N398" i="3"/>
  <c r="N397" i="3"/>
  <c r="V397" i="3" s="1"/>
  <c r="V396" i="3"/>
  <c r="N396" i="3"/>
  <c r="N395" i="3"/>
  <c r="V395" i="3" s="1"/>
  <c r="V394" i="3"/>
  <c r="N394" i="3"/>
  <c r="N393" i="3"/>
  <c r="V393" i="3" s="1"/>
  <c r="V392" i="3"/>
  <c r="N392" i="3"/>
  <c r="N391" i="3"/>
  <c r="V391" i="3" s="1"/>
  <c r="V390" i="3"/>
  <c r="N390" i="3"/>
  <c r="N389" i="3"/>
  <c r="V389" i="3" s="1"/>
  <c r="V388" i="3"/>
  <c r="N388" i="3"/>
  <c r="N387" i="3"/>
  <c r="V387" i="3" s="1"/>
  <c r="V386" i="3"/>
  <c r="N386" i="3"/>
  <c r="N385" i="3"/>
  <c r="V385" i="3" s="1"/>
  <c r="V384" i="3"/>
  <c r="N384" i="3"/>
  <c r="N383" i="3"/>
  <c r="V383" i="3" s="1"/>
  <c r="V382" i="3"/>
  <c r="N382" i="3"/>
  <c r="N381" i="3"/>
  <c r="V381" i="3" s="1"/>
  <c r="V380" i="3"/>
  <c r="N380" i="3"/>
  <c r="N379" i="3"/>
  <c r="V379" i="3" s="1"/>
  <c r="V378" i="3"/>
  <c r="N378" i="3"/>
  <c r="N377" i="3"/>
  <c r="V377" i="3" s="1"/>
  <c r="V376" i="3"/>
  <c r="N376" i="3"/>
  <c r="N375" i="3"/>
  <c r="V375" i="3" s="1"/>
  <c r="V374" i="3"/>
  <c r="N374" i="3"/>
  <c r="N373" i="3"/>
  <c r="V373" i="3" s="1"/>
  <c r="V372" i="3"/>
  <c r="N372" i="3"/>
  <c r="U371" i="3"/>
  <c r="T371" i="3"/>
  <c r="S371" i="3"/>
  <c r="R371" i="3"/>
  <c r="Q371" i="3"/>
  <c r="P371" i="3"/>
  <c r="O371" i="3"/>
  <c r="M371" i="3"/>
  <c r="L371" i="3"/>
  <c r="K371" i="3"/>
  <c r="J371" i="3"/>
  <c r="I371" i="3"/>
  <c r="H371" i="3"/>
  <c r="G371" i="3"/>
  <c r="F371" i="3"/>
  <c r="E371" i="3"/>
  <c r="N370" i="3"/>
  <c r="V370" i="3" s="1"/>
  <c r="V369" i="3"/>
  <c r="N369" i="3"/>
  <c r="N368" i="3"/>
  <c r="V368" i="3" s="1"/>
  <c r="V367" i="3"/>
  <c r="N367" i="3"/>
  <c r="D367" i="3"/>
  <c r="V366" i="3"/>
  <c r="N366" i="3"/>
  <c r="D366" i="3"/>
  <c r="D371" i="3" s="1"/>
  <c r="N371" i="3" s="1"/>
  <c r="V371" i="3" s="1"/>
  <c r="N365" i="3"/>
  <c r="V365" i="3" s="1"/>
  <c r="V364" i="3"/>
  <c r="N364" i="3"/>
  <c r="N363" i="3"/>
  <c r="V363" i="3" s="1"/>
  <c r="V362" i="3"/>
  <c r="N362" i="3"/>
  <c r="N361" i="3"/>
  <c r="V361" i="3" s="1"/>
  <c r="V360" i="3"/>
  <c r="N360" i="3"/>
  <c r="N359" i="3"/>
  <c r="V359" i="3" s="1"/>
  <c r="V358" i="3"/>
  <c r="N358" i="3"/>
  <c r="N357" i="3"/>
  <c r="V357" i="3" s="1"/>
  <c r="V356" i="3"/>
  <c r="N356" i="3"/>
  <c r="N355" i="3"/>
  <c r="V355" i="3" s="1"/>
  <c r="V354" i="3"/>
  <c r="N354" i="3"/>
  <c r="N353" i="3"/>
  <c r="V353" i="3" s="1"/>
  <c r="V352" i="3"/>
  <c r="N352" i="3"/>
  <c r="N351" i="3"/>
  <c r="V351" i="3" s="1"/>
  <c r="V350" i="3"/>
  <c r="N350" i="3"/>
  <c r="N349" i="3"/>
  <c r="V349" i="3" s="1"/>
  <c r="V348" i="3"/>
  <c r="N348" i="3"/>
  <c r="N347" i="3"/>
  <c r="V347" i="3" s="1"/>
  <c r="V346" i="3"/>
  <c r="N346" i="3"/>
  <c r="N345" i="3"/>
  <c r="V345" i="3" s="1"/>
  <c r="V344" i="3"/>
  <c r="N344" i="3"/>
  <c r="N343" i="3"/>
  <c r="V343" i="3" s="1"/>
  <c r="V342" i="3"/>
  <c r="N342" i="3"/>
  <c r="N341" i="3"/>
  <c r="V341" i="3" s="1"/>
  <c r="V340" i="3"/>
  <c r="N340" i="3"/>
  <c r="U339" i="3"/>
  <c r="T339" i="3"/>
  <c r="S339" i="3"/>
  <c r="R339" i="3"/>
  <c r="Q339" i="3"/>
  <c r="P339" i="3"/>
  <c r="O339" i="3"/>
  <c r="M339" i="3"/>
  <c r="L339" i="3"/>
  <c r="K339" i="3"/>
  <c r="J339" i="3"/>
  <c r="I339" i="3"/>
  <c r="H339" i="3"/>
  <c r="G339" i="3"/>
  <c r="F339" i="3"/>
  <c r="E339" i="3"/>
  <c r="D339" i="3"/>
  <c r="N339" i="3" s="1"/>
  <c r="V339" i="3" s="1"/>
  <c r="V338" i="3"/>
  <c r="N338" i="3"/>
  <c r="N337" i="3"/>
  <c r="V337" i="3" s="1"/>
  <c r="V336" i="3"/>
  <c r="N336" i="3"/>
  <c r="N335" i="3"/>
  <c r="V335" i="3" s="1"/>
  <c r="D334" i="3"/>
  <c r="N334" i="3" s="1"/>
  <c r="V334" i="3" s="1"/>
  <c r="V333" i="3"/>
  <c r="N333" i="3"/>
  <c r="D333" i="3"/>
  <c r="N332" i="3"/>
  <c r="V332" i="3" s="1"/>
  <c r="V331" i="3"/>
  <c r="N331" i="3"/>
  <c r="N330" i="3"/>
  <c r="V330" i="3" s="1"/>
  <c r="V329" i="3"/>
  <c r="N329" i="3"/>
  <c r="N328" i="3"/>
  <c r="V328" i="3" s="1"/>
  <c r="V327" i="3"/>
  <c r="N327" i="3"/>
  <c r="N326" i="3"/>
  <c r="V326" i="3" s="1"/>
  <c r="V325" i="3"/>
  <c r="N325" i="3"/>
  <c r="N324" i="3"/>
  <c r="V324" i="3" s="1"/>
  <c r="V323" i="3"/>
  <c r="N323" i="3"/>
  <c r="N322" i="3"/>
  <c r="V322" i="3" s="1"/>
  <c r="V321" i="3"/>
  <c r="N321" i="3"/>
  <c r="N320" i="3"/>
  <c r="V320" i="3" s="1"/>
  <c r="V319" i="3"/>
  <c r="N319" i="3"/>
  <c r="N318" i="3"/>
  <c r="V318" i="3" s="1"/>
  <c r="V317" i="3"/>
  <c r="N317" i="3"/>
  <c r="N316" i="3"/>
  <c r="V316" i="3" s="1"/>
  <c r="V315" i="3"/>
  <c r="N315" i="3"/>
  <c r="N314" i="3"/>
  <c r="V314" i="3" s="1"/>
  <c r="V313" i="3"/>
  <c r="N313" i="3"/>
  <c r="N312" i="3"/>
  <c r="V312" i="3" s="1"/>
  <c r="V311" i="3"/>
  <c r="N311" i="3"/>
  <c r="N310" i="3"/>
  <c r="V310" i="3" s="1"/>
  <c r="V309" i="3"/>
  <c r="N309" i="3"/>
  <c r="U308" i="3"/>
  <c r="T308" i="3"/>
  <c r="S308" i="3"/>
  <c r="R308" i="3"/>
  <c r="Q308" i="3"/>
  <c r="P308" i="3"/>
  <c r="O308" i="3"/>
  <c r="M308" i="3"/>
  <c r="L308" i="3"/>
  <c r="K308" i="3"/>
  <c r="J308" i="3"/>
  <c r="I308" i="3"/>
  <c r="H308" i="3"/>
  <c r="G308" i="3"/>
  <c r="F308" i="3"/>
  <c r="E308" i="3"/>
  <c r="N307" i="3"/>
  <c r="V307" i="3" s="1"/>
  <c r="D307" i="3"/>
  <c r="V306" i="3"/>
  <c r="D306" i="3"/>
  <c r="N306" i="3" s="1"/>
  <c r="V305" i="3"/>
  <c r="N305" i="3"/>
  <c r="N304" i="3"/>
  <c r="V304" i="3" s="1"/>
  <c r="N303" i="3"/>
  <c r="V303" i="3" s="1"/>
  <c r="N302" i="3"/>
  <c r="V302" i="3" s="1"/>
  <c r="N301" i="3"/>
  <c r="V301" i="3" s="1"/>
  <c r="N300" i="3"/>
  <c r="V300" i="3" s="1"/>
  <c r="N299" i="3"/>
  <c r="V299" i="3" s="1"/>
  <c r="N298" i="3"/>
  <c r="V298" i="3" s="1"/>
  <c r="N297" i="3"/>
  <c r="V297" i="3" s="1"/>
  <c r="N296" i="3"/>
  <c r="V296" i="3" s="1"/>
  <c r="N295" i="3"/>
  <c r="V295" i="3" s="1"/>
  <c r="N294" i="3"/>
  <c r="V294" i="3" s="1"/>
  <c r="N293" i="3"/>
  <c r="V293" i="3" s="1"/>
  <c r="N292" i="3"/>
  <c r="V292" i="3" s="1"/>
  <c r="N291" i="3"/>
  <c r="V291" i="3" s="1"/>
  <c r="N290" i="3"/>
  <c r="V290" i="3" s="1"/>
  <c r="N289" i="3"/>
  <c r="V289" i="3" s="1"/>
  <c r="N288" i="3"/>
  <c r="V288" i="3" s="1"/>
  <c r="N287" i="3"/>
  <c r="V287" i="3" s="1"/>
  <c r="N286" i="3"/>
  <c r="V286" i="3" s="1"/>
  <c r="N285" i="3"/>
  <c r="V285" i="3" s="1"/>
  <c r="N284" i="3"/>
  <c r="V284" i="3" s="1"/>
  <c r="N283" i="3"/>
  <c r="V283" i="3" s="1"/>
  <c r="N282" i="3"/>
  <c r="V282" i="3" s="1"/>
  <c r="N281" i="3"/>
  <c r="V281" i="3" s="1"/>
  <c r="N280" i="3"/>
  <c r="V280" i="3" s="1"/>
  <c r="N279" i="3"/>
  <c r="V279" i="3" s="1"/>
  <c r="N278" i="3"/>
  <c r="V278" i="3" s="1"/>
  <c r="N277" i="3"/>
  <c r="V277" i="3" s="1"/>
  <c r="U276" i="3"/>
  <c r="T276" i="3"/>
  <c r="S276" i="3"/>
  <c r="R276" i="3"/>
  <c r="Q276" i="3"/>
  <c r="P276" i="3"/>
  <c r="O276" i="3"/>
  <c r="M276" i="3"/>
  <c r="L276" i="3"/>
  <c r="K276" i="3"/>
  <c r="J276" i="3"/>
  <c r="I276" i="3"/>
  <c r="H276" i="3"/>
  <c r="G276" i="3"/>
  <c r="F276" i="3"/>
  <c r="E276" i="3"/>
  <c r="V275" i="3"/>
  <c r="N275" i="3"/>
  <c r="V274" i="3"/>
  <c r="N274" i="3"/>
  <c r="V273" i="3"/>
  <c r="N273" i="3"/>
  <c r="V272" i="3"/>
  <c r="N272" i="3"/>
  <c r="D271" i="3"/>
  <c r="N271" i="3" s="1"/>
  <c r="V271" i="3" s="1"/>
  <c r="N270" i="3"/>
  <c r="V270" i="3" s="1"/>
  <c r="D270" i="3"/>
  <c r="D276" i="3" s="1"/>
  <c r="V269" i="3"/>
  <c r="N269" i="3"/>
  <c r="V268" i="3"/>
  <c r="N268" i="3"/>
  <c r="V267" i="3"/>
  <c r="N267" i="3"/>
  <c r="V266" i="3"/>
  <c r="N266" i="3"/>
  <c r="V265" i="3"/>
  <c r="N265" i="3"/>
  <c r="V264" i="3"/>
  <c r="N264" i="3"/>
  <c r="V263" i="3"/>
  <c r="N263" i="3"/>
  <c r="V262" i="3"/>
  <c r="N262" i="3"/>
  <c r="V261" i="3"/>
  <c r="N261" i="3"/>
  <c r="V260" i="3"/>
  <c r="N260" i="3"/>
  <c r="V259" i="3"/>
  <c r="N259" i="3"/>
  <c r="V258" i="3"/>
  <c r="N258" i="3"/>
  <c r="V257" i="3"/>
  <c r="N257" i="3"/>
  <c r="V256" i="3"/>
  <c r="N256" i="3"/>
  <c r="V255" i="3"/>
  <c r="N255" i="3"/>
  <c r="V254" i="3"/>
  <c r="N254" i="3"/>
  <c r="V253" i="3"/>
  <c r="N253" i="3"/>
  <c r="V252" i="3"/>
  <c r="N252" i="3"/>
  <c r="V251" i="3"/>
  <c r="N251" i="3"/>
  <c r="V250" i="3"/>
  <c r="N250" i="3"/>
  <c r="V249" i="3"/>
  <c r="N249" i="3"/>
  <c r="V248" i="3"/>
  <c r="N248" i="3"/>
  <c r="V247" i="3"/>
  <c r="N247" i="3"/>
  <c r="V246" i="3"/>
  <c r="N246" i="3"/>
  <c r="V245" i="3"/>
  <c r="N245" i="3"/>
  <c r="V244" i="3"/>
  <c r="N244" i="3"/>
  <c r="V243" i="3"/>
  <c r="N243" i="3"/>
  <c r="V242" i="3"/>
  <c r="N242" i="3"/>
  <c r="V241" i="3"/>
  <c r="N241" i="3"/>
  <c r="U240" i="3"/>
  <c r="T240" i="3"/>
  <c r="S240" i="3"/>
  <c r="R240" i="3"/>
  <c r="Q240" i="3"/>
  <c r="P240" i="3"/>
  <c r="O240" i="3"/>
  <c r="M240" i="3"/>
  <c r="L240" i="3"/>
  <c r="K240" i="3"/>
  <c r="J240" i="3"/>
  <c r="I240" i="3"/>
  <c r="H240" i="3"/>
  <c r="G240" i="3"/>
  <c r="F240" i="3"/>
  <c r="E240" i="3"/>
  <c r="N239" i="3"/>
  <c r="V239" i="3" s="1"/>
  <c r="N238" i="3"/>
  <c r="V238" i="3" s="1"/>
  <c r="N237" i="3"/>
  <c r="V237" i="3" s="1"/>
  <c r="N236" i="3"/>
  <c r="V236" i="3" s="1"/>
  <c r="N235" i="3"/>
  <c r="V235" i="3" s="1"/>
  <c r="D235" i="3"/>
  <c r="D234" i="3"/>
  <c r="N234" i="3" s="1"/>
  <c r="V234" i="3" s="1"/>
  <c r="N233" i="3"/>
  <c r="V233" i="3" s="1"/>
  <c r="N232" i="3"/>
  <c r="V232" i="3" s="1"/>
  <c r="N231" i="3"/>
  <c r="V231" i="3" s="1"/>
  <c r="N230" i="3"/>
  <c r="V230" i="3" s="1"/>
  <c r="N229" i="3"/>
  <c r="V229" i="3" s="1"/>
  <c r="N228" i="3"/>
  <c r="V228" i="3" s="1"/>
  <c r="N227" i="3"/>
  <c r="V227" i="3" s="1"/>
  <c r="N226" i="3"/>
  <c r="V226" i="3" s="1"/>
  <c r="N225" i="3"/>
  <c r="V225" i="3" s="1"/>
  <c r="N224" i="3"/>
  <c r="V224" i="3" s="1"/>
  <c r="N223" i="3"/>
  <c r="V223" i="3" s="1"/>
  <c r="N222" i="3"/>
  <c r="V222" i="3" s="1"/>
  <c r="N221" i="3"/>
  <c r="V221" i="3" s="1"/>
  <c r="N220" i="3"/>
  <c r="V220" i="3" s="1"/>
  <c r="N219" i="3"/>
  <c r="V219" i="3" s="1"/>
  <c r="N218" i="3"/>
  <c r="V218" i="3" s="1"/>
  <c r="N217" i="3"/>
  <c r="V217" i="3" s="1"/>
  <c r="N216" i="3"/>
  <c r="V216" i="3" s="1"/>
  <c r="N215" i="3"/>
  <c r="V215" i="3" s="1"/>
  <c r="N214" i="3"/>
  <c r="V214" i="3" s="1"/>
  <c r="N213" i="3"/>
  <c r="V213" i="3" s="1"/>
  <c r="N212" i="3"/>
  <c r="V212" i="3" s="1"/>
  <c r="N211" i="3"/>
  <c r="V211" i="3" s="1"/>
  <c r="N210" i="3"/>
  <c r="V210" i="3" s="1"/>
  <c r="N209" i="3"/>
  <c r="V209" i="3" s="1"/>
  <c r="N208" i="3"/>
  <c r="V208" i="3" s="1"/>
  <c r="N207" i="3"/>
  <c r="V207" i="3" s="1"/>
  <c r="N206" i="3"/>
  <c r="V206" i="3" s="1"/>
  <c r="N205" i="3"/>
  <c r="V205" i="3" s="1"/>
  <c r="N204" i="3"/>
  <c r="V204" i="3" s="1"/>
  <c r="N203" i="3"/>
  <c r="V203" i="3" s="1"/>
  <c r="U202" i="3"/>
  <c r="T202" i="3"/>
  <c r="S202" i="3"/>
  <c r="R202" i="3"/>
  <c r="Q202" i="3"/>
  <c r="P202" i="3"/>
  <c r="O202" i="3"/>
  <c r="M202" i="3"/>
  <c r="L202" i="3"/>
  <c r="K202" i="3"/>
  <c r="J202" i="3"/>
  <c r="I202" i="3"/>
  <c r="H202" i="3"/>
  <c r="G202" i="3"/>
  <c r="F202" i="3"/>
  <c r="E202" i="3"/>
  <c r="V201" i="3"/>
  <c r="N201" i="3"/>
  <c r="V200" i="3"/>
  <c r="D200" i="3"/>
  <c r="N200" i="3" s="1"/>
  <c r="N199" i="3"/>
  <c r="V199" i="3" s="1"/>
  <c r="D199" i="3"/>
  <c r="D202" i="3" s="1"/>
  <c r="N202" i="3" s="1"/>
  <c r="V198" i="3"/>
  <c r="N198" i="3"/>
  <c r="V197" i="3"/>
  <c r="N197" i="3"/>
  <c r="V196" i="3"/>
  <c r="N196" i="3"/>
  <c r="V195" i="3"/>
  <c r="N195" i="3"/>
  <c r="V194" i="3"/>
  <c r="N194" i="3"/>
  <c r="V193" i="3"/>
  <c r="N193" i="3"/>
  <c r="V192" i="3"/>
  <c r="N192" i="3"/>
  <c r="V191" i="3"/>
  <c r="N191" i="3"/>
  <c r="V190" i="3"/>
  <c r="N190" i="3"/>
  <c r="V189" i="3"/>
  <c r="N189" i="3"/>
  <c r="V188" i="3"/>
  <c r="N188" i="3"/>
  <c r="V187" i="3"/>
  <c r="N187" i="3"/>
  <c r="V186" i="3"/>
  <c r="N186" i="3"/>
  <c r="V185" i="3"/>
  <c r="N185" i="3"/>
  <c r="V184" i="3"/>
  <c r="N184" i="3"/>
  <c r="V183" i="3"/>
  <c r="N183" i="3"/>
  <c r="V182" i="3"/>
  <c r="N182" i="3"/>
  <c r="V181" i="3"/>
  <c r="N181" i="3"/>
  <c r="V180" i="3"/>
  <c r="N180" i="3"/>
  <c r="V179" i="3"/>
  <c r="N179" i="3"/>
  <c r="V178" i="3"/>
  <c r="N178" i="3"/>
  <c r="V177" i="3"/>
  <c r="N177" i="3"/>
  <c r="V176" i="3"/>
  <c r="N176" i="3"/>
  <c r="U175" i="3"/>
  <c r="T175" i="3"/>
  <c r="S175" i="3"/>
  <c r="R175" i="3"/>
  <c r="Q175" i="3"/>
  <c r="P175" i="3"/>
  <c r="O175" i="3"/>
  <c r="M175" i="3"/>
  <c r="L175" i="3"/>
  <c r="K175" i="3"/>
  <c r="J175" i="3"/>
  <c r="I175" i="3"/>
  <c r="H175" i="3"/>
  <c r="G175" i="3"/>
  <c r="F175" i="3"/>
  <c r="E175" i="3"/>
  <c r="N174" i="3"/>
  <c r="V174" i="3" s="1"/>
  <c r="D174" i="3"/>
  <c r="D173" i="3"/>
  <c r="N173" i="3" s="1"/>
  <c r="V173" i="3" s="1"/>
  <c r="N172" i="3"/>
  <c r="V172" i="3" s="1"/>
  <c r="N171" i="3"/>
  <c r="V171" i="3" s="1"/>
  <c r="N170" i="3"/>
  <c r="V170" i="3" s="1"/>
  <c r="N169" i="3"/>
  <c r="V169" i="3" s="1"/>
  <c r="N168" i="3"/>
  <c r="V168" i="3" s="1"/>
  <c r="N167" i="3"/>
  <c r="V167" i="3" s="1"/>
  <c r="N166" i="3"/>
  <c r="V166" i="3" s="1"/>
  <c r="N165" i="3"/>
  <c r="V165" i="3" s="1"/>
  <c r="N164" i="3"/>
  <c r="V164" i="3" s="1"/>
  <c r="N163" i="3"/>
  <c r="V163" i="3" s="1"/>
  <c r="N162" i="3"/>
  <c r="V162" i="3" s="1"/>
  <c r="N161" i="3"/>
  <c r="V161" i="3" s="1"/>
  <c r="N160" i="3"/>
  <c r="V160" i="3" s="1"/>
  <c r="N159" i="3"/>
  <c r="V159" i="3" s="1"/>
  <c r="N158" i="3"/>
  <c r="V158" i="3" s="1"/>
  <c r="N157" i="3"/>
  <c r="V157" i="3" s="1"/>
  <c r="N156" i="3"/>
  <c r="V156" i="3" s="1"/>
  <c r="N155" i="3"/>
  <c r="V155" i="3" s="1"/>
  <c r="N154" i="3"/>
  <c r="V154" i="3" s="1"/>
  <c r="N153" i="3"/>
  <c r="V153" i="3" s="1"/>
  <c r="N152" i="3"/>
  <c r="V152" i="3" s="1"/>
  <c r="N151" i="3"/>
  <c r="V151" i="3" s="1"/>
  <c r="N150" i="3"/>
  <c r="V150" i="3" s="1"/>
  <c r="N149" i="3"/>
  <c r="V149" i="3" s="1"/>
  <c r="N148" i="3"/>
  <c r="V148" i="3" s="1"/>
  <c r="N147" i="3"/>
  <c r="V147" i="3" s="1"/>
  <c r="V146" i="3"/>
  <c r="N146" i="3"/>
  <c r="N145" i="3"/>
  <c r="V145" i="3" s="1"/>
  <c r="N144" i="3"/>
  <c r="V144" i="3" s="1"/>
  <c r="N143" i="3"/>
  <c r="V143" i="3" s="1"/>
  <c r="N142" i="3"/>
  <c r="V142" i="3" s="1"/>
  <c r="N141" i="3"/>
  <c r="V141" i="3" s="1"/>
  <c r="N140" i="3"/>
  <c r="V140" i="3" s="1"/>
  <c r="N139" i="3"/>
  <c r="V139" i="3" s="1"/>
  <c r="N138" i="3"/>
  <c r="V138" i="3" s="1"/>
  <c r="N137" i="3"/>
  <c r="V137" i="3" s="1"/>
  <c r="U136" i="3"/>
  <c r="T136" i="3"/>
  <c r="S136" i="3"/>
  <c r="R136" i="3"/>
  <c r="Q136" i="3"/>
  <c r="P136" i="3"/>
  <c r="O136" i="3"/>
  <c r="M136" i="3"/>
  <c r="L136" i="3"/>
  <c r="K136" i="3"/>
  <c r="J136" i="3"/>
  <c r="I136" i="3"/>
  <c r="H136" i="3"/>
  <c r="G136" i="3"/>
  <c r="F136" i="3"/>
  <c r="E136" i="3"/>
  <c r="V135" i="3"/>
  <c r="N135" i="3"/>
  <c r="D134" i="3"/>
  <c r="N134" i="3" s="1"/>
  <c r="V134" i="3" s="1"/>
  <c r="N133" i="3"/>
  <c r="V133" i="3" s="1"/>
  <c r="D133" i="3"/>
  <c r="D136" i="3" s="1"/>
  <c r="N136" i="3" s="1"/>
  <c r="V136" i="3" s="1"/>
  <c r="V132" i="3"/>
  <c r="N132" i="3"/>
  <c r="V131" i="3"/>
  <c r="N131" i="3"/>
  <c r="V130" i="3"/>
  <c r="N130" i="3"/>
  <c r="V129" i="3"/>
  <c r="N129" i="3"/>
  <c r="V128" i="3"/>
  <c r="N128" i="3"/>
  <c r="V127" i="3"/>
  <c r="N127" i="3"/>
  <c r="V126" i="3"/>
  <c r="N126" i="3"/>
  <c r="V125" i="3"/>
  <c r="N125" i="3"/>
  <c r="V124" i="3"/>
  <c r="N124" i="3"/>
  <c r="V123" i="3"/>
  <c r="N123" i="3"/>
  <c r="V122" i="3"/>
  <c r="N122" i="3"/>
  <c r="V121" i="3"/>
  <c r="N121" i="3"/>
  <c r="V120" i="3"/>
  <c r="N120" i="3"/>
  <c r="V119" i="3"/>
  <c r="N119" i="3"/>
  <c r="V118" i="3"/>
  <c r="N118" i="3"/>
  <c r="V117" i="3"/>
  <c r="N117" i="3"/>
  <c r="V116" i="3"/>
  <c r="N116" i="3"/>
  <c r="V115" i="3"/>
  <c r="N115" i="3"/>
  <c r="V114" i="3"/>
  <c r="N114" i="3"/>
  <c r="V113" i="3"/>
  <c r="N113" i="3"/>
  <c r="V112" i="3"/>
  <c r="N112" i="3"/>
  <c r="V111" i="3"/>
  <c r="N111" i="3"/>
  <c r="V110" i="3"/>
  <c r="N110" i="3"/>
  <c r="V109" i="3"/>
  <c r="N109" i="3"/>
  <c r="V108" i="3"/>
  <c r="N108" i="3"/>
  <c r="V107" i="3"/>
  <c r="N107" i="3"/>
  <c r="V106" i="3"/>
  <c r="N106" i="3"/>
  <c r="V105" i="3"/>
  <c r="N105" i="3"/>
  <c r="V104" i="3"/>
  <c r="N104" i="3"/>
  <c r="V103" i="3"/>
  <c r="N103" i="3"/>
  <c r="V102" i="3"/>
  <c r="N102" i="3"/>
  <c r="V101" i="3"/>
  <c r="N101" i="3"/>
  <c r="U100" i="3"/>
  <c r="T100" i="3"/>
  <c r="S100" i="3"/>
  <c r="R100" i="3"/>
  <c r="Q100" i="3"/>
  <c r="P100" i="3"/>
  <c r="O100" i="3"/>
  <c r="M100" i="3"/>
  <c r="L100" i="3"/>
  <c r="K100" i="3"/>
  <c r="J100" i="3"/>
  <c r="I100" i="3"/>
  <c r="H100" i="3"/>
  <c r="G100" i="3"/>
  <c r="F100" i="3"/>
  <c r="E100" i="3"/>
  <c r="D100" i="3"/>
  <c r="N100" i="3" s="1"/>
  <c r="V100" i="3" s="1"/>
  <c r="N99" i="3"/>
  <c r="V99" i="3" s="1"/>
  <c r="D99" i="3"/>
  <c r="D98" i="3"/>
  <c r="N98" i="3" s="1"/>
  <c r="V98" i="3" s="1"/>
  <c r="N97" i="3"/>
  <c r="V97" i="3" s="1"/>
  <c r="N96" i="3"/>
  <c r="V96" i="3" s="1"/>
  <c r="N95" i="3"/>
  <c r="V95" i="3" s="1"/>
  <c r="N94" i="3"/>
  <c r="V94" i="3" s="1"/>
  <c r="N93" i="3"/>
  <c r="V93" i="3" s="1"/>
  <c r="N92" i="3"/>
  <c r="V92" i="3" s="1"/>
  <c r="N91" i="3"/>
  <c r="V91" i="3" s="1"/>
  <c r="N90" i="3"/>
  <c r="V90" i="3" s="1"/>
  <c r="N89" i="3"/>
  <c r="V89" i="3" s="1"/>
  <c r="N88" i="3"/>
  <c r="V88" i="3" s="1"/>
  <c r="N87" i="3"/>
  <c r="V87" i="3" s="1"/>
  <c r="N86" i="3"/>
  <c r="V86" i="3" s="1"/>
  <c r="N85" i="3"/>
  <c r="V85" i="3" s="1"/>
  <c r="N84" i="3"/>
  <c r="V84" i="3" s="1"/>
  <c r="N83" i="3"/>
  <c r="V83" i="3" s="1"/>
  <c r="N82" i="3"/>
  <c r="V82" i="3" s="1"/>
  <c r="N81" i="3"/>
  <c r="V81" i="3" s="1"/>
  <c r="N80" i="3"/>
  <c r="V80" i="3" s="1"/>
  <c r="N79" i="3"/>
  <c r="V79" i="3" s="1"/>
  <c r="N78" i="3"/>
  <c r="V78" i="3" s="1"/>
  <c r="N77" i="3"/>
  <c r="V77" i="3" s="1"/>
  <c r="N76" i="3"/>
  <c r="V76" i="3" s="1"/>
  <c r="N75" i="3"/>
  <c r="V75" i="3" s="1"/>
  <c r="N74" i="3"/>
  <c r="V74" i="3" s="1"/>
  <c r="N73" i="3"/>
  <c r="V73" i="3" s="1"/>
  <c r="N72" i="3"/>
  <c r="V72" i="3" s="1"/>
  <c r="U71" i="3"/>
  <c r="T71" i="3"/>
  <c r="S71" i="3"/>
  <c r="R71" i="3"/>
  <c r="Q71" i="3"/>
  <c r="P71" i="3"/>
  <c r="O71" i="3"/>
  <c r="M71" i="3"/>
  <c r="L71" i="3"/>
  <c r="K71" i="3"/>
  <c r="J71" i="3"/>
  <c r="I71" i="3"/>
  <c r="H71" i="3"/>
  <c r="G71" i="3"/>
  <c r="F71" i="3"/>
  <c r="E71" i="3"/>
  <c r="D70" i="3"/>
  <c r="N70" i="3" s="1"/>
  <c r="V70" i="3" s="1"/>
  <c r="N69" i="3"/>
  <c r="V69" i="3" s="1"/>
  <c r="D69" i="3"/>
  <c r="D71" i="3" s="1"/>
  <c r="N71" i="3" s="1"/>
  <c r="V71" i="3" s="1"/>
  <c r="V68" i="3"/>
  <c r="N68" i="3"/>
  <c r="V67" i="3"/>
  <c r="N67" i="3"/>
  <c r="V66" i="3"/>
  <c r="N66" i="3"/>
  <c r="V65" i="3"/>
  <c r="N65" i="3"/>
  <c r="V64" i="3"/>
  <c r="N64" i="3"/>
  <c r="V63" i="3"/>
  <c r="N63" i="3"/>
  <c r="V62" i="3"/>
  <c r="N62" i="3"/>
  <c r="V61" i="3"/>
  <c r="N61" i="3"/>
  <c r="V60" i="3"/>
  <c r="N60" i="3"/>
  <c r="V59" i="3"/>
  <c r="N59" i="3"/>
  <c r="V58" i="3"/>
  <c r="N58" i="3"/>
  <c r="V57" i="3"/>
  <c r="N57" i="3"/>
  <c r="V56" i="3"/>
  <c r="N56" i="3"/>
  <c r="V55" i="3"/>
  <c r="N55" i="3"/>
  <c r="V54" i="3"/>
  <c r="N54" i="3"/>
  <c r="V53" i="3"/>
  <c r="N53" i="3"/>
  <c r="V52" i="3"/>
  <c r="N52" i="3"/>
  <c r="V51" i="3"/>
  <c r="N51" i="3"/>
  <c r="V50" i="3"/>
  <c r="N50" i="3"/>
  <c r="V49" i="3"/>
  <c r="N49" i="3"/>
  <c r="V48" i="3"/>
  <c r="N48" i="3"/>
  <c r="V47" i="3"/>
  <c r="N47" i="3"/>
  <c r="V46" i="3"/>
  <c r="N46" i="3"/>
  <c r="V45" i="3"/>
  <c r="N45" i="3"/>
  <c r="V44" i="3"/>
  <c r="N44" i="3"/>
  <c r="V43" i="3"/>
  <c r="N43" i="3"/>
  <c r="V42" i="3"/>
  <c r="N42" i="3"/>
  <c r="V41" i="3"/>
  <c r="N41" i="3"/>
  <c r="V40" i="3"/>
  <c r="N40" i="3"/>
  <c r="V39" i="3"/>
  <c r="N39" i="3"/>
  <c r="U38" i="3"/>
  <c r="T38" i="3"/>
  <c r="S38" i="3"/>
  <c r="R38" i="3"/>
  <c r="R457" i="3" s="1"/>
  <c r="R633" i="3" s="1"/>
  <c r="Q38" i="3"/>
  <c r="P38" i="3"/>
  <c r="O38" i="3"/>
  <c r="M38" i="3"/>
  <c r="L38" i="3"/>
  <c r="L457" i="3" s="1"/>
  <c r="L633" i="3" s="1"/>
  <c r="K38" i="3"/>
  <c r="J38" i="3"/>
  <c r="J457" i="3" s="1"/>
  <c r="J633" i="3" s="1"/>
  <c r="I38" i="3"/>
  <c r="H38" i="3"/>
  <c r="G38" i="3"/>
  <c r="F38" i="3"/>
  <c r="F457" i="3" s="1"/>
  <c r="F633" i="3" s="1"/>
  <c r="E38" i="3"/>
  <c r="N37" i="3"/>
  <c r="V37" i="3" s="1"/>
  <c r="D37" i="3"/>
  <c r="D36" i="3"/>
  <c r="D38" i="3" s="1"/>
  <c r="N35" i="3"/>
  <c r="V35" i="3" s="1"/>
  <c r="N34" i="3"/>
  <c r="V34" i="3" s="1"/>
  <c r="N33" i="3"/>
  <c r="V33" i="3" s="1"/>
  <c r="N32" i="3"/>
  <c r="V32" i="3" s="1"/>
  <c r="N31" i="3"/>
  <c r="V31" i="3" s="1"/>
  <c r="N30" i="3"/>
  <c r="V30" i="3" s="1"/>
  <c r="N29" i="3"/>
  <c r="V29" i="3" s="1"/>
  <c r="N28" i="3"/>
  <c r="V28" i="3" s="1"/>
  <c r="N27" i="3"/>
  <c r="V27" i="3" s="1"/>
  <c r="N26" i="3"/>
  <c r="V26" i="3" s="1"/>
  <c r="N25" i="3"/>
  <c r="V25" i="3" s="1"/>
  <c r="N24" i="3"/>
  <c r="V24" i="3" s="1"/>
  <c r="N23" i="3"/>
  <c r="V23" i="3" s="1"/>
  <c r="N22" i="3"/>
  <c r="V22" i="3" s="1"/>
  <c r="N21" i="3"/>
  <c r="V21" i="3" s="1"/>
  <c r="N20" i="3"/>
  <c r="V20" i="3" s="1"/>
  <c r="N19" i="3"/>
  <c r="V19" i="3" s="1"/>
  <c r="N18" i="3"/>
  <c r="V18" i="3" s="1"/>
  <c r="N17" i="3"/>
  <c r="V17" i="3" s="1"/>
  <c r="N16" i="3"/>
  <c r="V16" i="3" s="1"/>
  <c r="N15" i="3"/>
  <c r="V15" i="3" s="1"/>
  <c r="N14" i="3"/>
  <c r="V14" i="3" s="1"/>
  <c r="N13" i="3"/>
  <c r="V13" i="3" s="1"/>
  <c r="N12" i="3"/>
  <c r="V12" i="3" s="1"/>
  <c r="N11" i="3"/>
  <c r="V11" i="3" s="1"/>
  <c r="N10" i="3"/>
  <c r="V10" i="3" s="1"/>
  <c r="N9" i="3"/>
  <c r="V9" i="3" s="1"/>
  <c r="C70" i="1"/>
  <c r="C57" i="1"/>
  <c r="C24" i="1"/>
  <c r="C23" i="1"/>
  <c r="C22" i="1"/>
  <c r="C20" i="1"/>
  <c r="C18" i="1"/>
  <c r="C16" i="1"/>
  <c r="C15" i="1"/>
  <c r="C14" i="1"/>
  <c r="C13" i="1"/>
  <c r="C12" i="1"/>
  <c r="C11" i="1"/>
  <c r="C10" i="1" l="1"/>
  <c r="C19" i="1"/>
  <c r="N38" i="3"/>
  <c r="N36" i="3"/>
  <c r="V36" i="3" s="1"/>
  <c r="G457" i="3"/>
  <c r="G633" i="3" s="1"/>
  <c r="K457" i="3"/>
  <c r="K633" i="3" s="1"/>
  <c r="O457" i="3"/>
  <c r="O633" i="3" s="1"/>
  <c r="S457" i="3"/>
  <c r="S633" i="3" s="1"/>
  <c r="V202" i="3"/>
  <c r="P457" i="3"/>
  <c r="D240" i="3"/>
  <c r="N240" i="3" s="1"/>
  <c r="V240" i="3" s="1"/>
  <c r="D175" i="3"/>
  <c r="N175" i="3" s="1"/>
  <c r="V175" i="3" s="1"/>
  <c r="H457" i="3"/>
  <c r="H633" i="3" s="1"/>
  <c r="T457" i="3"/>
  <c r="E457" i="3"/>
  <c r="E633" i="3" s="1"/>
  <c r="I457" i="3"/>
  <c r="I633" i="3" s="1"/>
  <c r="M457" i="3"/>
  <c r="M633" i="3" s="1"/>
  <c r="Q457" i="3"/>
  <c r="Q633" i="3" s="1"/>
  <c r="U457" i="3"/>
  <c r="U633" i="3" s="1"/>
  <c r="N276" i="3"/>
  <c r="V276" i="3" s="1"/>
  <c r="D308" i="3"/>
  <c r="N308" i="3" s="1"/>
  <c r="V308" i="3" s="1"/>
  <c r="V631" i="3"/>
  <c r="V632" i="3" s="1"/>
  <c r="P632" i="3"/>
  <c r="T632" i="3"/>
  <c r="N403" i="3"/>
  <c r="V403" i="3" s="1"/>
  <c r="N632" i="3"/>
  <c r="C9" i="1" l="1"/>
  <c r="C7" i="1" s="1"/>
  <c r="T633" i="3"/>
  <c r="P633" i="3"/>
  <c r="N457" i="3"/>
  <c r="N633" i="3" s="1"/>
  <c r="V38" i="3"/>
  <c r="V457" i="3" s="1"/>
  <c r="V633" i="3" s="1"/>
  <c r="D457" i="3"/>
  <c r="D633" i="3" s="1"/>
</calcChain>
</file>

<file path=xl/sharedStrings.xml><?xml version="1.0" encoding="utf-8"?>
<sst xmlns="http://schemas.openxmlformats.org/spreadsheetml/2006/main" count="2078" uniqueCount="549">
  <si>
    <t>Pielikums Nr.1</t>
  </si>
  <si>
    <t>Madonas novada pašvaldības 2017.gada pamatbudžets</t>
  </si>
  <si>
    <t>Kods</t>
  </si>
  <si>
    <t>Pozīcijas nosaukums</t>
  </si>
  <si>
    <t>Apstiprinātais 2017.gada plāns, euro</t>
  </si>
  <si>
    <t>IEŅĒMUMI UN GADA SĀKUMA ATLIKUMS KOPĀ</t>
  </si>
  <si>
    <t>Naudas līdzekļu atlikums uz gada sākumu</t>
  </si>
  <si>
    <t>KĀRTĒJIE GADA IEŅĒMUMI</t>
  </si>
  <si>
    <t>Nodokļu ieņēmumi</t>
  </si>
  <si>
    <t>1.1.0.0.</t>
  </si>
  <si>
    <t xml:space="preserve">              Iedzīvotāju ienākuma nodoklis</t>
  </si>
  <si>
    <t>4.1.0.0.</t>
  </si>
  <si>
    <t xml:space="preserve">              Nekustamā īpašuma nodoklis</t>
  </si>
  <si>
    <t>5.4.1.0.</t>
  </si>
  <si>
    <t xml:space="preserve">              Azartspēļu nodoklis</t>
  </si>
  <si>
    <t>8.6.2.0.</t>
  </si>
  <si>
    <t>Procentu ieņēmumi par kontu atlikumiem</t>
  </si>
  <si>
    <t>9.0.0.0.</t>
  </si>
  <si>
    <t>Valsts (pašvaldību) un kancelejas nodevas</t>
  </si>
  <si>
    <t>10.0.0.0.</t>
  </si>
  <si>
    <t>Naudas sodi un sankcijas</t>
  </si>
  <si>
    <t>12.0.0.0.</t>
  </si>
  <si>
    <t xml:space="preserve">Pārējie nenodokļu ieņēmumi  </t>
  </si>
  <si>
    <t>13.0.0.0.</t>
  </si>
  <si>
    <t>Ieņēmumi no pašvaldības īpašumu pārdošanas</t>
  </si>
  <si>
    <t>18.0.0.0.</t>
  </si>
  <si>
    <t>Valsts budžeta transferti</t>
  </si>
  <si>
    <t>18.6.4.0.</t>
  </si>
  <si>
    <t xml:space="preserve">           Pašvaldības budžetā saņemtā dotācija no pašvaldību finanšu izlīdzināšanas fonda</t>
  </si>
  <si>
    <t>18.6.2.0.</t>
  </si>
  <si>
    <t xml:space="preserve">           Pašvaldības saņemtie valsts budžeta transferti noteiktam mērķim</t>
  </si>
  <si>
    <t>18.6.9.0</t>
  </si>
  <si>
    <t xml:space="preserve">           Pārējie pašvaldības saņemtie valsts budžeta iestāžu transferti</t>
  </si>
  <si>
    <t>19.0.0.0.</t>
  </si>
  <si>
    <t>Pašvaldību budžeta transferti</t>
  </si>
  <si>
    <t>21.0.0.0.</t>
  </si>
  <si>
    <t>Budžeta iestāžu ieņēmumi</t>
  </si>
  <si>
    <t>KĀRTĒJIE  GADA  IZDEVUMI</t>
  </si>
  <si>
    <t>01.100</t>
  </si>
  <si>
    <t>Vispārējie valdības dienesti</t>
  </si>
  <si>
    <t>Izpildvara, likumdošanas vara, finanšu un fiskālā darbība, ārlietas</t>
  </si>
  <si>
    <t>01.600</t>
  </si>
  <si>
    <t>Pārējie iepriekš neklasificētie vispārējie valdības dienesti (vēlēšanas)</t>
  </si>
  <si>
    <t>01.700</t>
  </si>
  <si>
    <t>Vispārējās valdības sektora (valsts un pašvaldības) parāda darījumi</t>
  </si>
  <si>
    <t>01.800</t>
  </si>
  <si>
    <t>Vispārēja rakstura transferti starp valsts pārvaldes dažādiem līmeņiem</t>
  </si>
  <si>
    <t>03.000</t>
  </si>
  <si>
    <t>Sabiedriskā kārtība un drošība</t>
  </si>
  <si>
    <t>03.100</t>
  </si>
  <si>
    <t xml:space="preserve">        Pašvaldības policija</t>
  </si>
  <si>
    <t>03.200</t>
  </si>
  <si>
    <t xml:space="preserve">        Ugunsdrošības, glābšanas un civilās drošības dieneti</t>
  </si>
  <si>
    <t>03.600</t>
  </si>
  <si>
    <t xml:space="preserve">      Pārējie iepriekš neklasificētie sabiedriskās kārtības un drošības pakalpojumi</t>
  </si>
  <si>
    <t>04.000</t>
  </si>
  <si>
    <t>Ekonomiskā darbība</t>
  </si>
  <si>
    <t>04.100</t>
  </si>
  <si>
    <t xml:space="preserve">         Vispārēja ekonomiska, komerciāla un nodarbinātības darbība</t>
  </si>
  <si>
    <t>04.200</t>
  </si>
  <si>
    <t xml:space="preserve">         Lauksaimniecība, mežsaimniecība, zivsaimniecība un medniecība</t>
  </si>
  <si>
    <t>04.700</t>
  </si>
  <si>
    <t xml:space="preserve">       Tūrisms</t>
  </si>
  <si>
    <t>05.000</t>
  </si>
  <si>
    <t>Vides aizsardzība</t>
  </si>
  <si>
    <t>05.100</t>
  </si>
  <si>
    <t xml:space="preserve">         Atkritumu apsaimniekošana</t>
  </si>
  <si>
    <t>05.200</t>
  </si>
  <si>
    <t xml:space="preserve">         Notekūdeņu apsaimniekošana</t>
  </si>
  <si>
    <t>05.300</t>
  </si>
  <si>
    <t xml:space="preserve">         Vides piesārņojuma novēršana un samazināšana</t>
  </si>
  <si>
    <t>06.000</t>
  </si>
  <si>
    <t>Teritoriju un mājokļu apsaimniekošana</t>
  </si>
  <si>
    <t>06.100</t>
  </si>
  <si>
    <t xml:space="preserve">         Mājokļu attīstība</t>
  </si>
  <si>
    <t>06.200</t>
  </si>
  <si>
    <t xml:space="preserve">         Teritoriju attīstība</t>
  </si>
  <si>
    <t>06.300</t>
  </si>
  <si>
    <t xml:space="preserve">         Ūdensapgāde</t>
  </si>
  <si>
    <t>06.400</t>
  </si>
  <si>
    <t xml:space="preserve">         Ielu apgaismošana</t>
  </si>
  <si>
    <t>06.600</t>
  </si>
  <si>
    <t xml:space="preserve">         Pārējā citur neklasificētā pašvaldību teritoriju un mājokļu apsiemniekošanas darbība</t>
  </si>
  <si>
    <t>07.000</t>
  </si>
  <si>
    <t>Veselība</t>
  </si>
  <si>
    <t>07.200</t>
  </si>
  <si>
    <t xml:space="preserve">          Ambulatoro ārstniecības iestāžu darbība un pakalpojumi</t>
  </si>
  <si>
    <t>08.000</t>
  </si>
  <si>
    <t>Atpūta, kultūra un reliģija</t>
  </si>
  <si>
    <t>08.100</t>
  </si>
  <si>
    <t xml:space="preserve">         Atpūtas un sporta pasākumi</t>
  </si>
  <si>
    <t>08.200</t>
  </si>
  <si>
    <t xml:space="preserve">         Kultūra</t>
  </si>
  <si>
    <t>08.400</t>
  </si>
  <si>
    <t xml:space="preserve">         Reliģisko organizāciju un citu biedrību un nodibinājumu pakalpojumi</t>
  </si>
  <si>
    <t>08.600</t>
  </si>
  <si>
    <t xml:space="preserve">       Pārējie citur neklasificētie sporta, atpūtas, kultūras un reliģijas pakalpojumi</t>
  </si>
  <si>
    <t>09.000</t>
  </si>
  <si>
    <t>Izglītība</t>
  </si>
  <si>
    <t>09.100</t>
  </si>
  <si>
    <t xml:space="preserve">         Pirmsskolas izgllītība</t>
  </si>
  <si>
    <t>09.200</t>
  </si>
  <si>
    <t xml:space="preserve">         Vispārējā izglītība</t>
  </si>
  <si>
    <t>09.500</t>
  </si>
  <si>
    <t xml:space="preserve">         Interešu un profesionālās ievirzes izglītība</t>
  </si>
  <si>
    <t>09.600</t>
  </si>
  <si>
    <t xml:space="preserve">         Izglītības papildu izdevumi</t>
  </si>
  <si>
    <t>09.800</t>
  </si>
  <si>
    <t xml:space="preserve">         Pārējā citur neklasificētā izglītība</t>
  </si>
  <si>
    <t>10.000</t>
  </si>
  <si>
    <t>Sociālā aizsardzība</t>
  </si>
  <si>
    <t>10.200</t>
  </si>
  <si>
    <t xml:space="preserve">         Atbalsts gados veciem cilvēkiem</t>
  </si>
  <si>
    <t>10.400</t>
  </si>
  <si>
    <t xml:space="preserve">         Atbalsts ģimenēm ar bērniem</t>
  </si>
  <si>
    <t>10.700</t>
  </si>
  <si>
    <t xml:space="preserve">         Pārējais citur neklasificēts atbalsts sociāli atstumtām personām</t>
  </si>
  <si>
    <t>10.900</t>
  </si>
  <si>
    <t xml:space="preserve">         Pārējā citur neklasificētā sociālā aizsardzība</t>
  </si>
  <si>
    <t>Finansēšana</t>
  </si>
  <si>
    <t xml:space="preserve">         Aizņēmumi ( -) un to atmaksa ( + )</t>
  </si>
  <si>
    <t>Izdevumi kopā ar finansēšanu</t>
  </si>
  <si>
    <t>Naudas līdzekļu atlikums perioda beigās</t>
  </si>
  <si>
    <t xml:space="preserve">2017.gada  pamatbudžeta izdevumi </t>
  </si>
  <si>
    <t>(euro)</t>
  </si>
  <si>
    <t>Struktūrvienība</t>
  </si>
  <si>
    <t>Nosaukums (iestāde, pasākums, projekts)</t>
  </si>
  <si>
    <t>Atlīdzība apstiprināts 2017.gadam</t>
  </si>
  <si>
    <t>Sakaru pakalpojumi apstiprināts 2017.gadam</t>
  </si>
  <si>
    <t>Apkure apstiprināts 2017.gadam</t>
  </si>
  <si>
    <t>Ūdens un kanalizācija apstiprināts 2017.gadam</t>
  </si>
  <si>
    <t>Elektroenerģija  apstiprināts  2017.gadam</t>
  </si>
  <si>
    <t>Kurināmais  apstiprināts  2017.gadam</t>
  </si>
  <si>
    <t>Degviela  apstiprināts 2017.gadam</t>
  </si>
  <si>
    <t>Ēdināšana  apstiprināts 2017.gadam</t>
  </si>
  <si>
    <t>Skolēnu pārvadāšana  apstiprināts 2017.gadam</t>
  </si>
  <si>
    <t>Ēku, telpu noma  apstiprināts 2017.gadam</t>
  </si>
  <si>
    <t>Kopā  apstiprināts 2017.gadam</t>
  </si>
  <si>
    <t>Komandējumi un dienesta braucieni  apstiprināts 2017.gadam</t>
  </si>
  <si>
    <t>Pārējie (iepriekš neminētie) pakalpojumi apstiprināts 2017.gadam</t>
  </si>
  <si>
    <t>Pārējie (iepriekš neminētie) materiāli apstiprināts 2017.gadam</t>
  </si>
  <si>
    <t>Grāmatas, laikraksti  apstiprināts 2017.gadam</t>
  </si>
  <si>
    <t>Pārējie pamatlīdzekļi, nemateriālie ieguldījumi apstiprināts 2017.gadam</t>
  </si>
  <si>
    <t>Pabalsti, dotācija apstiprināts 2017.gadam</t>
  </si>
  <si>
    <t>Nodokļi/transferti apstiprināts 2017.gadam</t>
  </si>
  <si>
    <t>PAVISAM  apstiprināts 2017.gadam</t>
  </si>
  <si>
    <t>2200/2300/6200</t>
  </si>
  <si>
    <t>2400/5200</t>
  </si>
  <si>
    <t>5100/5200</t>
  </si>
  <si>
    <t>3200/6000</t>
  </si>
  <si>
    <t>2500/7200</t>
  </si>
  <si>
    <t>Arona</t>
  </si>
  <si>
    <t>Pagasta pārvalde</t>
  </si>
  <si>
    <t>Teritoriju uzturēšana</t>
  </si>
  <si>
    <t>Ceļu un ielu uzturēšana</t>
  </si>
  <si>
    <t>Komunālā saimniecība</t>
  </si>
  <si>
    <t>Ārsta palīgs</t>
  </si>
  <si>
    <t>Sports</t>
  </si>
  <si>
    <t>Bibliotēka</t>
  </si>
  <si>
    <t>Kultūras nams</t>
  </si>
  <si>
    <t>PII Sprīdītis</t>
  </si>
  <si>
    <t>PII pedagogi pašvaldības finansējums</t>
  </si>
  <si>
    <t>PII pedagogi pašvaldības finansējums kvalitātes piemaksas</t>
  </si>
  <si>
    <t>Pamatskola</t>
  </si>
  <si>
    <t xml:space="preserve">Pamatskola pedagogi pašvaldības finansējums </t>
  </si>
  <si>
    <t>Pamatskola pedagogi pašvaldības finansējums  kvalitātes piemaksa</t>
  </si>
  <si>
    <t>Darbinieku ēdināšana</t>
  </si>
  <si>
    <t>Skolēnu pārvadājumi - ceļa izdevumu kompensācija</t>
  </si>
  <si>
    <t>Sociālais darbinieks</t>
  </si>
  <si>
    <t>Bāriņtiesa</t>
  </si>
  <si>
    <t>Skolēnu pārvadājumi</t>
  </si>
  <si>
    <t>Multifunkcionālais centrs</t>
  </si>
  <si>
    <t xml:space="preserve">Mērķdotācija pedagogiem </t>
  </si>
  <si>
    <t>Mērķdotācija pedagogiem kvalitātes piemaksa</t>
  </si>
  <si>
    <t xml:space="preserve">Mērķdotācija interešu izglītībai </t>
  </si>
  <si>
    <t>Mērķdotācija interešu izglītībai kvalitāte</t>
  </si>
  <si>
    <t>Mērķdotācija 5.un 6.g.bērnu apmācībai</t>
  </si>
  <si>
    <t>Mērķdotācija 5.un 6.g.bērnu apmācībai kvalitātes piemaksa</t>
  </si>
  <si>
    <t>Sociālie pabalsti</t>
  </si>
  <si>
    <t>2% atalgojumi</t>
  </si>
  <si>
    <t xml:space="preserve">Motivācija </t>
  </si>
  <si>
    <t>Kopā</t>
  </si>
  <si>
    <t>Barkava</t>
  </si>
  <si>
    <t>Soc. dienests</t>
  </si>
  <si>
    <t>Īpašumu uzturēšanas nodaļa</t>
  </si>
  <si>
    <t>Ģim.ārsts doktorāts</t>
  </si>
  <si>
    <t xml:space="preserve">Pašdarbības kolektīvi (valsts finansējums) </t>
  </si>
  <si>
    <t>Barkavas bibl.</t>
  </si>
  <si>
    <t>Stalīdzānu bibl.</t>
  </si>
  <si>
    <t>Pamatskola balva Ziemassvētku noformējums</t>
  </si>
  <si>
    <t>Pamatskola pedagogi pašvaldības finansējums</t>
  </si>
  <si>
    <t>Pamatskola pedagogi pašvaldības finansējums kvalitātes piemaksa</t>
  </si>
  <si>
    <t>PII Ābelīte</t>
  </si>
  <si>
    <t>Pansionāts</t>
  </si>
  <si>
    <t>Pansionāts piemaksa par nakts darbu un darbu svētku dienās</t>
  </si>
  <si>
    <t>Pansionāts papildus finansējums (aizvietošana)</t>
  </si>
  <si>
    <t>Pansionāts (lifta remonts)</t>
  </si>
  <si>
    <t>Bērzaune</t>
  </si>
  <si>
    <t xml:space="preserve">Pagasta pārvalde </t>
  </si>
  <si>
    <t>Tūrisma informācijas punkts</t>
  </si>
  <si>
    <t>PII Vārpiņa</t>
  </si>
  <si>
    <t>Sociālais dienests</t>
  </si>
  <si>
    <t>Avīze "Bērzaunes Rīts"</t>
  </si>
  <si>
    <t>Dzelzava</t>
  </si>
  <si>
    <t>Pārējie komunālās saimniecības pasākumi</t>
  </si>
  <si>
    <t>1.b-ka</t>
  </si>
  <si>
    <t>2.b-ka</t>
  </si>
  <si>
    <t>Kultūras nams balva Ziemassvētku noformējums</t>
  </si>
  <si>
    <t>Kāre</t>
  </si>
  <si>
    <t>Kult.pasāk.</t>
  </si>
  <si>
    <t>PII Rūķis</t>
  </si>
  <si>
    <t>Dienas aprūpes  centrs</t>
  </si>
  <si>
    <t>Sporta pasākumi</t>
  </si>
  <si>
    <t>Internātpamatskola (valsts finansējums)</t>
  </si>
  <si>
    <t>Internātpamatskola (pašvaldības  finansējums)</t>
  </si>
  <si>
    <t>Sociālais dien.</t>
  </si>
  <si>
    <t>Kalsnava</t>
  </si>
  <si>
    <t>Prezentācijas izdevumi</t>
  </si>
  <si>
    <t>Sabiedriskā kārtība</t>
  </si>
  <si>
    <t>Ugunsdrošiba</t>
  </si>
  <si>
    <t>Jauniešu centrs</t>
  </si>
  <si>
    <t>PII Lācītis Pūks</t>
  </si>
  <si>
    <t>Kalsnavas avīze</t>
  </si>
  <si>
    <t>Kalsnavas pamatskola e-klase</t>
  </si>
  <si>
    <t>Asistenti</t>
  </si>
  <si>
    <t>Skolēnu pārvadājumi - ceļa izdevumu komp.skolēniem</t>
  </si>
  <si>
    <t xml:space="preserve">Sociālā nodrošināšana - sociālā māja </t>
  </si>
  <si>
    <t>Siltumapgāde</t>
  </si>
  <si>
    <t>Teritorijas uzturēšana</t>
  </si>
  <si>
    <t xml:space="preserve">Pārējā komunālā saimniecība </t>
  </si>
  <si>
    <t>Kapu apsaimniekošana</t>
  </si>
  <si>
    <t xml:space="preserve">Ielu apgaismošana </t>
  </si>
  <si>
    <t>Lazdona</t>
  </si>
  <si>
    <t>Dzīv.fonda remonts, uzturēšana</t>
  </si>
  <si>
    <t>Koplietošanas teritoriju labiekārtošana</t>
  </si>
  <si>
    <t>Lazdonas FVP</t>
  </si>
  <si>
    <t>Pārējā citur neklasificētā kultūra</t>
  </si>
  <si>
    <t>PI grupas</t>
  </si>
  <si>
    <t>Multifunkcionālais bērnu un jauniešu centrs</t>
  </si>
  <si>
    <t>soc.darbinieks</t>
  </si>
  <si>
    <t>Motivācija</t>
  </si>
  <si>
    <t>pārējie- bāriņtiesas darbinieks</t>
  </si>
  <si>
    <t>Liezēre</t>
  </si>
  <si>
    <t>Ugunsdzēsība</t>
  </si>
  <si>
    <t>Zobārstniecība</t>
  </si>
  <si>
    <t>Ozolu medpunkts</t>
  </si>
  <si>
    <t>Liezēres bibliotēka</t>
  </si>
  <si>
    <t>Mēdzūlas bibliotēka</t>
  </si>
  <si>
    <t>Informatīvais izdev. "Liezēre vakar, šodien, rīt"</t>
  </si>
  <si>
    <t>Atbalsts sab.organizācijām</t>
  </si>
  <si>
    <t>PI grupas pedagogi pašvaldības finansējums</t>
  </si>
  <si>
    <t>PII grupas pašvaldības finansējums kvalitātes piemaksa</t>
  </si>
  <si>
    <t>Pamatskolas pedagogu darba samaksai mājapmācībai</t>
  </si>
  <si>
    <t>Skolēnu pārvadājumi - autobuss</t>
  </si>
  <si>
    <t>Skolēnu pārvadājumi - skolēnu ceļa izdevumu kompensācija</t>
  </si>
  <si>
    <t>pārējā soc.palīdzība</t>
  </si>
  <si>
    <t>Aizņēmumu  %  samaksa</t>
  </si>
  <si>
    <t>Aizņēmumu  pamatsummu atmaksa</t>
  </si>
  <si>
    <t>Fin.</t>
  </si>
  <si>
    <t>BJĀAC Ozoli</t>
  </si>
  <si>
    <t>Ļaudona</t>
  </si>
  <si>
    <t>Mājokļu attīstība</t>
  </si>
  <si>
    <t>Ļaudonas biblioteka</t>
  </si>
  <si>
    <t>Sāvienas biblioteka</t>
  </si>
  <si>
    <t>Bērnu un jauniešu iniciatīvu centrs</t>
  </si>
  <si>
    <t>PII Brīnumdārzs</t>
  </si>
  <si>
    <t>PII Brīnumdārzs balva Ziemassvētki</t>
  </si>
  <si>
    <t>Vidusskola</t>
  </si>
  <si>
    <t>Pārējie kultūras pasākumi (avīze)</t>
  </si>
  <si>
    <t>Mērķdotācija interešu izglītībai (PII)</t>
  </si>
  <si>
    <t>Soc.darbinieks</t>
  </si>
  <si>
    <t>Nodarbinātība</t>
  </si>
  <si>
    <t>Īpašumu uzturēšana, koplietošanas teritoriju uzturēšana, mežu apsaimniekošana</t>
  </si>
  <si>
    <t>Mārciena</t>
  </si>
  <si>
    <t>Pansionāta darbinieku ēdināšana</t>
  </si>
  <si>
    <t>Pansionāts autobusa iegāde</t>
  </si>
  <si>
    <t>Komunālā saimn.-siltumapg.</t>
  </si>
  <si>
    <t>Terit un mājokļu apsaimn.(d/a elektr.)</t>
  </si>
  <si>
    <t>Pārējā kultūra</t>
  </si>
  <si>
    <t>Sākumskola</t>
  </si>
  <si>
    <t>Sākumskola pedagogi pašvaldības finansējums</t>
  </si>
  <si>
    <t>Sākumskola pedagogi pašvaldības finansējums kvalitātes piemaksa</t>
  </si>
  <si>
    <t>PI grupas pedagogi pašvaldības finansējums kvalitātes piemaksa</t>
  </si>
  <si>
    <t>Sociālais darbs</t>
  </si>
  <si>
    <t>Mētriena</t>
  </si>
  <si>
    <t>Interneta punkts</t>
  </si>
  <si>
    <t>PI grupas pašvaldības finansējums kvalitātes piemaksa</t>
  </si>
  <si>
    <t>Gājēju celiņa apgaismojums</t>
  </si>
  <si>
    <t>Īpašuma uzturēšanas nod.</t>
  </si>
  <si>
    <t>Ošupe</t>
  </si>
  <si>
    <t>Zivsaimniecība</t>
  </si>
  <si>
    <t>Krievbirzes kapi</t>
  </si>
  <si>
    <t>Feldšerpunkts</t>
  </si>
  <si>
    <t>Sporta pas.</t>
  </si>
  <si>
    <t>Aktīvās atpūtas centrs</t>
  </si>
  <si>
    <t>Liepsalas</t>
  </si>
  <si>
    <t xml:space="preserve">Kultūras pasākumi </t>
  </si>
  <si>
    <t xml:space="preserve">PI grupas </t>
  </si>
  <si>
    <t>Soc. darbin.</t>
  </si>
  <si>
    <t>Soc.darbin.pak. (psihologs)</t>
  </si>
  <si>
    <t>Prauliena</t>
  </si>
  <si>
    <t>Īpašuma apsaimn.nodaļa</t>
  </si>
  <si>
    <t>Praulienas bibliotēka</t>
  </si>
  <si>
    <t>Saikavas bibliotēka</t>
  </si>
  <si>
    <t>PII Pasaciņa</t>
  </si>
  <si>
    <t>Pamatskola pedagogu darba samaksai mājapmācībai</t>
  </si>
  <si>
    <t>Sociālās aprūpes māja</t>
  </si>
  <si>
    <t>Mērķdotācija interešu izglītībai (skola)</t>
  </si>
  <si>
    <t>Mērķdotācija interešu izglītībai (skola) kvalitāte</t>
  </si>
  <si>
    <t>Mērķdotācija interešu izglītībai (PII) kvalitāte</t>
  </si>
  <si>
    <t>Sarkaņi</t>
  </si>
  <si>
    <t>Sporta pasākumu organizators</t>
  </si>
  <si>
    <t>Multifunkcionālais centrs Logs (jauniešu centrs)</t>
  </si>
  <si>
    <t>Sarkaņu bibliotēka</t>
  </si>
  <si>
    <t>Biksēres bibliotēka</t>
  </si>
  <si>
    <t>Sarkaņu pagasta tautas nams "Kalnagravas"</t>
  </si>
  <si>
    <t>Pašdarbības kolektīvi pašvaldības finansējums</t>
  </si>
  <si>
    <t>Kultūras pasākumi</t>
  </si>
  <si>
    <t>Sociālās palīdzības dienests, aprūpētāji</t>
  </si>
  <si>
    <t>Pārējie (avīze)</t>
  </si>
  <si>
    <t xml:space="preserve">Īpašumu apdrošināšana </t>
  </si>
  <si>
    <t>Vestiena</t>
  </si>
  <si>
    <t>pabalsts bijušajam priekšsēdētājam</t>
  </si>
  <si>
    <t>Informatīvais centrs</t>
  </si>
  <si>
    <t>Bezmaksas interneta punkts</t>
  </si>
  <si>
    <t>Veselības aprūpe</t>
  </si>
  <si>
    <t>Ugunsdrošība</t>
  </si>
  <si>
    <t>KOPĀ</t>
  </si>
  <si>
    <t>pagastu pārvaldes</t>
  </si>
  <si>
    <t>Madona</t>
  </si>
  <si>
    <t>PII "Kastanītis"</t>
  </si>
  <si>
    <t>PII "Kastanītis"  pedagogi (pašvaldība)</t>
  </si>
  <si>
    <t>PII "Kastanītis"  pedagogi (pašvaldība) kvalitātes piemaksa</t>
  </si>
  <si>
    <t>PII "Kastanītis" mērķdotācija 5.un 6.g.bērnu apmācībai</t>
  </si>
  <si>
    <t>PII "Kastanītis" mērķdotācija 5.un 6.g.bērnu apmācībai  kvalitātes piemaksa</t>
  </si>
  <si>
    <t>PII "Kastanītis" interešu izglītība</t>
  </si>
  <si>
    <t xml:space="preserve">PII "Priedīte" </t>
  </si>
  <si>
    <t>PII "Priedīte" izgudrojuma "Silto smilšu iekārta" iegāde</t>
  </si>
  <si>
    <t>PII "Priedīte"  pedagogi (pašvaldība)</t>
  </si>
  <si>
    <t>PII "Priedīte"  pedagogi (pašvaldība) kvalitātes piemaksa</t>
  </si>
  <si>
    <t>PII "Priedīte"  mērķdotācija 5.un 6.g.bērnu apmācībai</t>
  </si>
  <si>
    <t>PII "Priedīte"  mērķdotācija 5.un 6.g.bērnu apmācībai kvalitātes piemaksa</t>
  </si>
  <si>
    <t>PII "Priedīte" interešu izglītība (valsts finansējums)</t>
  </si>
  <si>
    <t xml:space="preserve">PII "Saulīte" </t>
  </si>
  <si>
    <t>PII "Saulīte"  balva Ziemassvētki</t>
  </si>
  <si>
    <t>PII "Saulīte"  pedagogi (pašvaldība)</t>
  </si>
  <si>
    <t>PII "Saulīte"  pedagogi (pašvaldība) kvalitātes piemaksa</t>
  </si>
  <si>
    <t>PII "Saulīte" mērķdotācija 5.un 6.g.bērnu apmācībai</t>
  </si>
  <si>
    <t>PII "Saulīte" mērķdotācija 5.un 6.g.bērnu apmācībai  kvalitātes piemaksa</t>
  </si>
  <si>
    <t>PII "Saulīte" interešu izglītība</t>
  </si>
  <si>
    <t>PII "Saulīte" interešu izglītība kvalitātes piemaksa</t>
  </si>
  <si>
    <t>Madonas Valsts ģimnāzija</t>
  </si>
  <si>
    <t>Pedagogu atalgojums (vispārējā izglītība)</t>
  </si>
  <si>
    <t>Pedagogu atalgojums pašvaldības finansējums</t>
  </si>
  <si>
    <t>Pedagogu atalgojums (vispārējā izglītība) kvalitātes piemaksa</t>
  </si>
  <si>
    <t>Pedagogu atalgojums (interešu izglītība)</t>
  </si>
  <si>
    <t>Pedagogu atalgojums (interešu izglītība) kvalitātes piemaksa</t>
  </si>
  <si>
    <t>Madonas Valsts ģimnāzija kora brauciens uz Itāliju</t>
  </si>
  <si>
    <t>Valsts ģimnāziju jubileja</t>
  </si>
  <si>
    <t>1.vidusskola janvāris - jūlijs</t>
  </si>
  <si>
    <t>1.vidusskola augusts - decembris</t>
  </si>
  <si>
    <t xml:space="preserve">Pedagogu atalgojums pašvaldības finansējums </t>
  </si>
  <si>
    <t>Pedagogu atalgojums pašvaldības finansējums kvalitātes piemaksa</t>
  </si>
  <si>
    <t>2.vidusskola janvāris - jūlijs</t>
  </si>
  <si>
    <t>2.vidusskola augusts - decembris</t>
  </si>
  <si>
    <t>Vakara un neklātienes vidusskola</t>
  </si>
  <si>
    <t xml:space="preserve">Pedagogu atalgojums (interešu izglītība) </t>
  </si>
  <si>
    <t>BJC</t>
  </si>
  <si>
    <t>Madonas MJIC "Kubs"jumtiņa izbūve</t>
  </si>
  <si>
    <t>BJC pedagogi (pašvaldība)</t>
  </si>
  <si>
    <t>BJC pedagogi (pašvaldība) kvalitātes piemaksa</t>
  </si>
  <si>
    <t>BJC pedagogi (valsts finansējums)</t>
  </si>
  <si>
    <t>BJC pedagogi (valsts finansējums) kvalitātes piemaksa</t>
  </si>
  <si>
    <t>BJSS</t>
  </si>
  <si>
    <t>BJSS  pedagogi (pašvaldība)</t>
  </si>
  <si>
    <t>BJSS  pedagogi (pašvaldība) kvalitātes piemaksa</t>
  </si>
  <si>
    <t>BJSS pedagogi (valsts finansējums)</t>
  </si>
  <si>
    <t>Sporta centrs</t>
  </si>
  <si>
    <t xml:space="preserve">J. Norviļa Madonas mūzikas skola </t>
  </si>
  <si>
    <t>Mūzikas skolas pedagogu atalgojums (pašvaldība)</t>
  </si>
  <si>
    <t>Mūzikas skolas pedagogu atalgojums (pašvaldība)  kvalitātes piemaksa</t>
  </si>
  <si>
    <t>Mūzikas skolas pedagogu atalgojums (valsts finansējums)</t>
  </si>
  <si>
    <t>Mākslas skola</t>
  </si>
  <si>
    <t>Mākslas skola pedagogi (pašvaldība)</t>
  </si>
  <si>
    <t>Mākslas skola pedagogi (pašvaldība) kvalitātes piemaksa</t>
  </si>
  <si>
    <t>Mākslas skola pedagogi (valsts finansējums)</t>
  </si>
  <si>
    <t>Muzejs</t>
  </si>
  <si>
    <t>Muzeja pasākumi</t>
  </si>
  <si>
    <t>Lazdonas pareizticīgo draudze</t>
  </si>
  <si>
    <t>Madonas ev.lut.draudze</t>
  </si>
  <si>
    <t>Nedzīvojamais fonds</t>
  </si>
  <si>
    <t xml:space="preserve">Dzīvojamā fonda remonts un uzturēšana </t>
  </si>
  <si>
    <t>Bezsaimnieka dzīvnieku izmitināšana</t>
  </si>
  <si>
    <t>Neprivatizēto dzīvokļu apsaimniekošana</t>
  </si>
  <si>
    <t>Nekustamā īpašuma nodokļa samaksa</t>
  </si>
  <si>
    <t>Meža apsaimniekošanas darbi</t>
  </si>
  <si>
    <t>Līdzfinansējums sabiedriskās tualetes uzturēšanai</t>
  </si>
  <si>
    <t>PVN</t>
  </si>
  <si>
    <t>Tirgus</t>
  </si>
  <si>
    <t>Sporta pasākumi (pilsēta)</t>
  </si>
  <si>
    <t>Sporta būvju un āra laukumu uzturēšana</t>
  </si>
  <si>
    <t>Kultūras pasākumi (pilsēta)</t>
  </si>
  <si>
    <t>Ēdināšanas dienests</t>
  </si>
  <si>
    <t>Ēdināšanas dienests bufete, darbinieki</t>
  </si>
  <si>
    <t xml:space="preserve">2.vsk. ēdināšana bez brīvpusdienām </t>
  </si>
  <si>
    <t>2.vsk. ēdināšana  brīvpusdienas</t>
  </si>
  <si>
    <t xml:space="preserve">KOPĀ </t>
  </si>
  <si>
    <t>Novads Adm.</t>
  </si>
  <si>
    <t>Dome</t>
  </si>
  <si>
    <t>Deputāti</t>
  </si>
  <si>
    <t>Vēlēšanas</t>
  </si>
  <si>
    <t>Dzimtsarakstu nodaļa</t>
  </si>
  <si>
    <t>Pabalsti bijušajiem priekšsēdētājiem</t>
  </si>
  <si>
    <t>Sadarbība</t>
  </si>
  <si>
    <t>Sabiedriskās attiecība (prezentācijas)</t>
  </si>
  <si>
    <t>Vidzemes televīzija</t>
  </si>
  <si>
    <t>Latvijas reģionālā televīzija</t>
  </si>
  <si>
    <t>Stars</t>
  </si>
  <si>
    <t>Bāriņtiesa - audžuģimeņu pasākums</t>
  </si>
  <si>
    <t>Kārtībnieki</t>
  </si>
  <si>
    <t>Nekustamo īpašumu uzmērīšana, Zemes grāmata</t>
  </si>
  <si>
    <t>Sporta pasākumi (novads)</t>
  </si>
  <si>
    <t>SAB "Smeceres sils" mototrases attīstība</t>
  </si>
  <si>
    <t>Kultūras pasākumi (novads)</t>
  </si>
  <si>
    <t>Tautastērpu izgatavošana Madonas novada pašdarbības kolektīviem</t>
  </si>
  <si>
    <t>Lielā Dziesmu vieta</t>
  </si>
  <si>
    <t>AS Lauku avīza līdzfinansējums grāmatas izdošanai</t>
  </si>
  <si>
    <t>Naudas balvas piešķirot Atzinības un Pateicības rakstus</t>
  </si>
  <si>
    <t>Atbalsts sabiedriskajām organizācijām projektu konkurss</t>
  </si>
  <si>
    <t xml:space="preserve">Atbalsts sabiedriskajām organizācijām </t>
  </si>
  <si>
    <t xml:space="preserve">Biedrības "Mēs saviem bērniem"  </t>
  </si>
  <si>
    <t xml:space="preserve">Biedrība "Bērnu un jauniešu apvienība "Rīts"' </t>
  </si>
  <si>
    <t>Bibliotēku informācijas sistēma "Alise"</t>
  </si>
  <si>
    <t>Izglītības pasākumi</t>
  </si>
  <si>
    <t>Citi izglītības pasākumi un projekti</t>
  </si>
  <si>
    <t>Mērķdotācija literatūrai/ mācību līdzekļiem</t>
  </si>
  <si>
    <t>Mācību līdzekļi/literatūra pašvaldības budžets</t>
  </si>
  <si>
    <t>Izglītības pasākumi  BJC</t>
  </si>
  <si>
    <t>Profesionālo iemaņu apmācība 10.-12.kl. skolēniem</t>
  </si>
  <si>
    <t>Līdzfinansējums nometņu organizēšanai (konkurss)</t>
  </si>
  <si>
    <t>Priekšfinansējums novada jauniešu dalībai Eiropas parlamenta forumā (maijs)</t>
  </si>
  <si>
    <t xml:space="preserve">Barkavas profesionālā vidusskola </t>
  </si>
  <si>
    <t>Madonas augstākās izglītības centrs</t>
  </si>
  <si>
    <t>Rezidentūras studijas medicīnā</t>
  </si>
  <si>
    <t>Projekts "PROTI un DARI"</t>
  </si>
  <si>
    <t>Videonovērošanas sistēmas uzturēšana</t>
  </si>
  <si>
    <t xml:space="preserve">GPS sistēmas servera abonēšana </t>
  </si>
  <si>
    <t>Citu novadu izglītības iestāžu pakalpojumi</t>
  </si>
  <si>
    <t>Citu novadu soc.palīdz. iestāžu pakalpojumi (pansionāti)</t>
  </si>
  <si>
    <t>Sociālās palīdzības dienests</t>
  </si>
  <si>
    <t xml:space="preserve">Asistenti </t>
  </si>
  <si>
    <t xml:space="preserve">Sociālā ēka (Parka iela 6) </t>
  </si>
  <si>
    <t>Aprūpes mājās pakalpojumi</t>
  </si>
  <si>
    <t>Psihologu pakalpojumi, krīžu centru u.c.pakalpojumi</t>
  </si>
  <si>
    <t>Humānās palīdz.  kravas</t>
  </si>
  <si>
    <t xml:space="preserve">Veselības aprūpe </t>
  </si>
  <si>
    <t xml:space="preserve">Ļaudonas pansionāt lifts </t>
  </si>
  <si>
    <t>SAB "Smeceres sils"</t>
  </si>
  <si>
    <t>Projektēšana</t>
  </si>
  <si>
    <t>Uzsākto projektu pabeigšana (SAB "Smeceres sils" PVN)</t>
  </si>
  <si>
    <t>Uzsākto projektu pabeigšana (ceļi)</t>
  </si>
  <si>
    <t>Investīcijas infrastruktūras objektos</t>
  </si>
  <si>
    <t>Elektrības pieslēguma izbūve Dārza ielā</t>
  </si>
  <si>
    <t>Projekts "Biedrības "Pie Kraujas" kapacitātes stiprināšana…</t>
  </si>
  <si>
    <t xml:space="preserve">Algotie pagaidu sabiedriskie darbi </t>
  </si>
  <si>
    <t>Atbalsts lauksaimn.konsultantiem</t>
  </si>
  <si>
    <t>Aizņēmumu apkalpošanas izdevumi</t>
  </si>
  <si>
    <t>BO VAS CSDD</t>
  </si>
  <si>
    <t xml:space="preserve">Uzņēmējdarbības atbalsta un attīstības nodaļa </t>
  </si>
  <si>
    <t>Klavieru skaņošana novadā</t>
  </si>
  <si>
    <t>Rezerve PII audzēkņu ēdināšanai II pusgadā</t>
  </si>
  <si>
    <t>Rezerve pedagogu atlīdzībai pašvaldības budžets</t>
  </si>
  <si>
    <t>PII  mērķdotācija 5.un 6.g.bērnu apmācībai  kvalitātes piemaksa nesadalītie līdzekļi</t>
  </si>
  <si>
    <t>Īpašumu apdrošināšana</t>
  </si>
  <si>
    <t>Adm.+pilsēta</t>
  </si>
  <si>
    <t>KOPĀ Madona</t>
  </si>
  <si>
    <t>MADONAS  NOVADA  PAŠVALDĪBA</t>
  </si>
  <si>
    <t xml:space="preserve">2017.gada pamatbudžeta ieņēmumi  </t>
  </si>
  <si>
    <t>Nosaukums</t>
  </si>
  <si>
    <t>Novads</t>
  </si>
  <si>
    <t>Madona (novads)</t>
  </si>
  <si>
    <t>Madona (pilsēta)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</si>
  <si>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</si>
  <si>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</si>
  <si>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</si>
  <si>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</si>
  <si>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</si>
  <si>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</si>
  <si>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</si>
  <si>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</si>
  <si>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</si>
  <si>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</si>
  <si>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</si>
  <si>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</si>
  <si>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Sarkaņu pagasta pārvalde</t>
  </si>
  <si>
    <t>Vestienas pagasta pārvalde</t>
  </si>
  <si>
    <t>Kopā Madona Sarkaņi</t>
  </si>
  <si>
    <t>Nekustamā īpašuma nodoklis</t>
  </si>
  <si>
    <t>05.400</t>
  </si>
  <si>
    <t>Azartspēļu nodoklis</t>
  </si>
  <si>
    <t>Procentu ieņēmumi</t>
  </si>
  <si>
    <t>Nodevas</t>
  </si>
  <si>
    <t>Naudas sodi</t>
  </si>
  <si>
    <t>12.000</t>
  </si>
  <si>
    <t>Pārējie nenodokļu ieņēmumi</t>
  </si>
  <si>
    <t>21.000</t>
  </si>
  <si>
    <t>Maksas pakalpojumi un citi pašu ieņēmumi</t>
  </si>
  <si>
    <t>01.112</t>
  </si>
  <si>
    <t>Iedzīvotāju ienākuma nodoklis</t>
  </si>
  <si>
    <t>18.620</t>
  </si>
  <si>
    <t>Pašvaldību budžetā saņemtās valsts budžeta mērķdotācijas veselībai</t>
  </si>
  <si>
    <t>Pašvaldību budžetā saņemtās valsts budžeta mērķdotācijas mūzikas skolai</t>
  </si>
  <si>
    <t>Pašvaldību budžetā saņemtās valsts budžeta mērķdotācijas mākslas skolai</t>
  </si>
  <si>
    <t>Pašvaldību budžetā saņemtās valsts budžeta mērķdotācijas BJSS</t>
  </si>
  <si>
    <t>Pašvaldību budžetā saņemtās valsts budžeta mērķdotācijas Dzelzavas internātskola</t>
  </si>
  <si>
    <t>Mērķdotācija māksliniecisko kolektīvu vadītāju atalgojumiem</t>
  </si>
  <si>
    <t>Mērķdotācija algoto pagaidu sabiedrisko darbu apmaksai</t>
  </si>
  <si>
    <t>Mērķdotācija pašvaldību pasākumiem - Sporta bāzes "Smeceres sils" mototrases attīstība</t>
  </si>
  <si>
    <t>Transferti mācību līdzekļiem un grāmatām</t>
  </si>
  <si>
    <t xml:space="preserve">Transferti asistentiem </t>
  </si>
  <si>
    <t>18.641</t>
  </si>
  <si>
    <t>Dotācija no PFIF</t>
  </si>
  <si>
    <t>18.690</t>
  </si>
  <si>
    <t>Dotācija par sociālās aprūpes iestādēs ievietotajām personām (pansionāti)</t>
  </si>
  <si>
    <t>Mērķdotācija izglītības funkcijas nodrošināšanai no valsts dotāciju un mērķdotāciju sadales (pamata un vispārējā vidējā izglītība)</t>
  </si>
  <si>
    <t>Mērķdotācija izglītības funkcijas nodrošināšanai no valsts dotāciju un mērķdotāciju sadales (bērnu no 5 gadu vecuma izglītošana)</t>
  </si>
  <si>
    <t>Mērķdotācija     izglītības funkcijas nodrošināšanai no valsts dotāciju un mērķdotāciju sadales (interešu izglītība)</t>
  </si>
  <si>
    <t>19.200</t>
  </si>
  <si>
    <t xml:space="preserve">Ieņēmumi pašvaldības budžetā no citām pašvaldībām </t>
  </si>
  <si>
    <t>19.300</t>
  </si>
  <si>
    <t>Transferti pedagogu atalgojumiem  no mērķdotācijas (6.piel.)</t>
  </si>
  <si>
    <t>Transferti interešu izglītībai  no mērķdotācijas(7.piel.)</t>
  </si>
  <si>
    <t>Transferti  bērnu no 5 gadu vecuma  apmācībai (no mērķdotācijas)</t>
  </si>
  <si>
    <t>Transferti Dzelzavas speciālajai internātskolai (valsts  finansējums)</t>
  </si>
  <si>
    <t>Transferti pansionātiem</t>
  </si>
  <si>
    <t xml:space="preserve">Transferti no novada pašvaldības  (no IIN , PFIF, pansionātiem) </t>
  </si>
  <si>
    <t xml:space="preserve">Kopā   ieņēmumi  </t>
  </si>
  <si>
    <t xml:space="preserve">Transferti no atlikuma </t>
  </si>
  <si>
    <t>Kopā  ieņēmumi</t>
  </si>
  <si>
    <t>Kopā transferti</t>
  </si>
  <si>
    <t>Konsolidācija</t>
  </si>
  <si>
    <t>KOPĀ  ieņēmumi</t>
  </si>
  <si>
    <t>MADONAS NOVADA PAŠVALDĪBA</t>
  </si>
  <si>
    <t>Madonas novada pašvaldības domes 26.01.2017. lēmumam Nr.35</t>
  </si>
  <si>
    <t>(protokols Nr.3, 13.p.)</t>
  </si>
  <si>
    <t>Madonas novada pašvaldības domes 26.01.2017. lēmuma Nr.35 (protokols Nr.3, 13.p.)</t>
  </si>
  <si>
    <r>
      <t xml:space="preserve">Iedzīvotāju ienākuma nodoklis  </t>
    </r>
    <r>
      <rPr>
        <b/>
        <sz val="10"/>
        <rFont val="Times New Roman"/>
        <family val="1"/>
        <charset val="186"/>
      </rPr>
      <t>sociālajiem pabalstiem</t>
    </r>
  </si>
  <si>
    <r>
      <t xml:space="preserve">Transferti </t>
    </r>
    <r>
      <rPr>
        <b/>
        <sz val="10"/>
        <rFont val="Times New Roman"/>
        <family val="1"/>
        <charset val="186"/>
      </rPr>
      <t>sociālajiem pabalstiem</t>
    </r>
    <r>
      <rPr>
        <sz val="11"/>
        <color theme="1"/>
        <rFont val="Times New Roman"/>
        <family val="1"/>
        <charset val="186"/>
      </rPr>
      <t xml:space="preserve"> </t>
    </r>
  </si>
  <si>
    <t>Madonas novada pašvaldības domes 26.01.2017. lēmumam Nr.35 (protokola Nr.3, 13.p.)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</si>
</sst>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0" fontId="5" fillId="0" borderId="1" xfId="0" applyFont="1" applyFill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/>
    <xf numFmtId="0" fontId="6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/>
    <xf numFmtId="4" fontId="6" fillId="0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4" fontId="6" fillId="0" borderId="5" xfId="0" applyNumberFormat="1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wrapText="1"/>
    </xf>
    <xf numFmtId="49" fontId="6" fillId="0" borderId="2" xfId="0" applyNumberFormat="1" applyFont="1" applyFill="1" applyBorder="1"/>
    <xf numFmtId="0" fontId="5" fillId="0" borderId="0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2" xfId="0" applyFont="1" applyBorder="1" applyAlignment="1">
      <alignment textRotation="90" wrapText="1"/>
    </xf>
    <xf numFmtId="0" fontId="9" fillId="0" borderId="2" xfId="0" applyFont="1" applyFill="1" applyBorder="1" applyAlignment="1">
      <alignment textRotation="90" wrapText="1"/>
    </xf>
    <xf numFmtId="0" fontId="7" fillId="0" borderId="2" xfId="0" applyFont="1" applyFill="1" applyBorder="1" applyAlignment="1">
      <alignment textRotation="90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4" fillId="0" borderId="2" xfId="0" applyNumberFormat="1" applyFont="1" applyBorder="1"/>
    <xf numFmtId="0" fontId="4" fillId="0" borderId="7" xfId="0" applyFont="1" applyBorder="1" applyAlignment="1">
      <alignment wrapText="1"/>
    </xf>
    <xf numFmtId="0" fontId="4" fillId="0" borderId="2" xfId="0" applyFont="1" applyBorder="1"/>
    <xf numFmtId="0" fontId="9" fillId="0" borderId="2" xfId="0" applyFont="1" applyFill="1" applyBorder="1"/>
    <xf numFmtId="0" fontId="9" fillId="0" borderId="2" xfId="0" applyFont="1" applyBorder="1"/>
    <xf numFmtId="0" fontId="4" fillId="4" borderId="2" xfId="0" applyFont="1" applyFill="1" applyBorder="1"/>
    <xf numFmtId="3" fontId="12" fillId="0" borderId="2" xfId="0" applyNumberFormat="1" applyFont="1" applyBorder="1" applyAlignment="1">
      <alignment horizontal="left" wrapText="1"/>
    </xf>
    <xf numFmtId="49" fontId="13" fillId="0" borderId="2" xfId="0" applyNumberFormat="1" applyFont="1" applyBorder="1"/>
    <xf numFmtId="49" fontId="4" fillId="0" borderId="2" xfId="0" quotePrefix="1" applyNumberFormat="1" applyFont="1" applyBorder="1"/>
    <xf numFmtId="0" fontId="4" fillId="5" borderId="2" xfId="0" applyFont="1" applyFill="1" applyBorder="1"/>
    <xf numFmtId="0" fontId="13" fillId="0" borderId="0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9" fontId="13" fillId="0" borderId="2" xfId="0" quotePrefix="1" applyNumberFormat="1" applyFont="1" applyBorder="1"/>
    <xf numFmtId="0" fontId="13" fillId="0" borderId="2" xfId="0" applyFont="1" applyBorder="1"/>
    <xf numFmtId="3" fontId="12" fillId="0" borderId="2" xfId="0" applyNumberFormat="1" applyFont="1" applyBorder="1" applyAlignment="1">
      <alignment wrapText="1"/>
    </xf>
    <xf numFmtId="0" fontId="9" fillId="6" borderId="7" xfId="0" applyFont="1" applyFill="1" applyBorder="1" applyAlignment="1">
      <alignment horizontal="left" wrapText="1"/>
    </xf>
    <xf numFmtId="0" fontId="9" fillId="0" borderId="7" xfId="0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0" fontId="13" fillId="0" borderId="7" xfId="0" applyFont="1" applyBorder="1" applyAlignment="1">
      <alignment horizontal="left" wrapText="1"/>
    </xf>
    <xf numFmtId="3" fontId="13" fillId="0" borderId="2" xfId="0" applyNumberFormat="1" applyFont="1" applyBorder="1" applyAlignment="1">
      <alignment horizontal="right" wrapText="1"/>
    </xf>
    <xf numFmtId="0" fontId="13" fillId="0" borderId="2" xfId="0" applyFont="1" applyFill="1" applyBorder="1"/>
    <xf numFmtId="49" fontId="13" fillId="4" borderId="2" xfId="0" applyNumberFormat="1" applyFont="1" applyFill="1" applyBorder="1"/>
    <xf numFmtId="49" fontId="9" fillId="0" borderId="2" xfId="0" applyNumberFormat="1" applyFont="1" applyBorder="1"/>
    <xf numFmtId="0" fontId="4" fillId="0" borderId="6" xfId="0" applyFont="1" applyBorder="1" applyAlignment="1">
      <alignment horizontal="center"/>
    </xf>
    <xf numFmtId="3" fontId="4" fillId="0" borderId="2" xfId="0" applyNumberFormat="1" applyFont="1" applyBorder="1"/>
    <xf numFmtId="49" fontId="9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4" fillId="0" borderId="0" xfId="0" applyNumberFormat="1" applyFont="1"/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applyFont="1" applyFill="1"/>
    <xf numFmtId="0" fontId="17" fillId="0" borderId="0" xfId="0" applyFont="1" applyFill="1"/>
    <xf numFmtId="0" fontId="18" fillId="0" borderId="2" xfId="0" applyFont="1" applyFill="1" applyBorder="1" applyAlignment="1">
      <alignment textRotation="90" wrapText="1"/>
    </xf>
    <xf numFmtId="0" fontId="9" fillId="3" borderId="2" xfId="0" applyFont="1" applyFill="1" applyBorder="1" applyAlignment="1">
      <alignment textRotation="90" wrapText="1"/>
    </xf>
    <xf numFmtId="0" fontId="9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0" fontId="15" fillId="3" borderId="0" xfId="0" applyFont="1" applyFill="1"/>
    <xf numFmtId="0" fontId="20" fillId="0" borderId="2" xfId="0" applyFont="1" applyFill="1" applyBorder="1"/>
    <xf numFmtId="0" fontId="15" fillId="0" borderId="2" xfId="0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wrapText="1"/>
    </xf>
    <xf numFmtId="0" fontId="20" fillId="3" borderId="2" xfId="0" applyFont="1" applyFill="1" applyBorder="1"/>
    <xf numFmtId="0" fontId="20" fillId="0" borderId="2" xfId="0" quotePrefix="1" applyFont="1" applyFill="1" applyBorder="1"/>
    <xf numFmtId="49" fontId="20" fillId="0" borderId="2" xfId="0" applyNumberFormat="1" applyFont="1" applyFill="1" applyBorder="1"/>
    <xf numFmtId="0" fontId="21" fillId="0" borderId="2" xfId="0" applyFont="1" applyFill="1" applyBorder="1"/>
    <xf numFmtId="0" fontId="20" fillId="0" borderId="2" xfId="0" applyFont="1" applyFill="1" applyBorder="1" applyAlignment="1"/>
    <xf numFmtId="0" fontId="15" fillId="3" borderId="2" xfId="0" applyFont="1" applyFill="1" applyBorder="1"/>
    <xf numFmtId="0" fontId="16" fillId="3" borderId="2" xfId="0" applyFont="1" applyFill="1" applyBorder="1"/>
    <xf numFmtId="0" fontId="15" fillId="0" borderId="6" xfId="0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2017_PAMATBUDZETA_projek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devumi"/>
      <sheetName val="izdevumi_2"/>
      <sheetName val="ieņēmumi"/>
      <sheetName val="PFI"/>
      <sheetName val="ieņēmumi Madona"/>
      <sheetName val="rezerves"/>
      <sheetName val="Atlikumi"/>
      <sheetName val="Procenti"/>
      <sheetName val="Kopsavilkums"/>
    </sheetNames>
    <sheetDataSet>
      <sheetData sheetId="0"/>
      <sheetData sheetId="1"/>
      <sheetData sheetId="2">
        <row r="4">
          <cell r="C4">
            <v>10993850</v>
          </cell>
        </row>
        <row r="5">
          <cell r="C5">
            <v>1168176</v>
          </cell>
        </row>
        <row r="6">
          <cell r="C6">
            <v>4251231</v>
          </cell>
        </row>
        <row r="52">
          <cell r="C52">
            <v>34700</v>
          </cell>
          <cell r="E52">
            <v>2405</v>
          </cell>
          <cell r="G52">
            <v>26679</v>
          </cell>
          <cell r="I52">
            <v>1200</v>
          </cell>
          <cell r="M52">
            <v>0</v>
          </cell>
          <cell r="O52">
            <v>1016543</v>
          </cell>
        </row>
        <row r="62">
          <cell r="E62">
            <v>420000</v>
          </cell>
        </row>
        <row r="63">
          <cell r="E63">
            <v>15000</v>
          </cell>
        </row>
        <row r="64">
          <cell r="E64">
            <v>12810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5" zoomScaleNormal="100" workbookViewId="0">
      <selection activeCell="F13" sqref="F13"/>
    </sheetView>
  </sheetViews>
  <sheetFormatPr defaultRowHeight="15" x14ac:dyDescent="0.25"/>
  <cols>
    <col min="1" max="1" width="15.28515625" customWidth="1"/>
    <col min="2" max="2" width="45" customWidth="1"/>
    <col min="3" max="3" width="17.85546875" customWidth="1"/>
  </cols>
  <sheetData>
    <row r="1" spans="1:4" ht="15.75" x14ac:dyDescent="0.25">
      <c r="A1" s="11"/>
      <c r="B1" s="12" t="s">
        <v>0</v>
      </c>
      <c r="C1" s="12"/>
      <c r="D1" s="13"/>
    </row>
    <row r="2" spans="1:4" ht="15.75" x14ac:dyDescent="0.25">
      <c r="A2" s="11"/>
      <c r="B2" s="14" t="s">
        <v>543</v>
      </c>
      <c r="C2" s="14"/>
      <c r="D2" s="13"/>
    </row>
    <row r="3" spans="1:4" ht="15.75" x14ac:dyDescent="0.25">
      <c r="A3" s="11"/>
      <c r="B3" s="14" t="s">
        <v>544</v>
      </c>
      <c r="C3" s="14"/>
      <c r="D3" s="13"/>
    </row>
    <row r="4" spans="1:4" ht="15.75" x14ac:dyDescent="0.25">
      <c r="A4" s="11"/>
      <c r="B4" s="14"/>
      <c r="C4" s="14"/>
      <c r="D4" s="13"/>
    </row>
    <row r="5" spans="1:4" ht="15.75" customHeight="1" x14ac:dyDescent="0.25">
      <c r="A5" s="11"/>
      <c r="B5" s="10" t="s">
        <v>1</v>
      </c>
      <c r="C5" s="10"/>
      <c r="D5" s="13"/>
    </row>
    <row r="6" spans="1:4" ht="47.25" x14ac:dyDescent="0.25">
      <c r="A6" s="15" t="s">
        <v>2</v>
      </c>
      <c r="B6" s="15" t="s">
        <v>3</v>
      </c>
      <c r="C6" s="15" t="s">
        <v>4</v>
      </c>
      <c r="D6" s="13"/>
    </row>
    <row r="7" spans="1:4" ht="31.5" x14ac:dyDescent="0.25">
      <c r="A7" s="16"/>
      <c r="B7" s="17" t="s">
        <v>5</v>
      </c>
      <c r="C7" s="18">
        <f>C9+C8</f>
        <v>24375356</v>
      </c>
      <c r="D7" s="13"/>
    </row>
    <row r="8" spans="1:4" ht="15.75" x14ac:dyDescent="0.25">
      <c r="A8" s="16"/>
      <c r="B8" s="17" t="s">
        <v>6</v>
      </c>
      <c r="C8" s="19">
        <v>2511407</v>
      </c>
      <c r="D8" s="13"/>
    </row>
    <row r="9" spans="1:4" ht="15.75" x14ac:dyDescent="0.25">
      <c r="A9" s="16"/>
      <c r="B9" s="15" t="s">
        <v>7</v>
      </c>
      <c r="C9" s="18">
        <f>C10+C14+C15+C16+C17+C18+C19+C23+C24</f>
        <v>21863949</v>
      </c>
      <c r="D9" s="13"/>
    </row>
    <row r="10" spans="1:4" ht="15.75" x14ac:dyDescent="0.25">
      <c r="A10" s="16"/>
      <c r="B10" s="17" t="s">
        <v>8</v>
      </c>
      <c r="C10" s="19">
        <f>C11+C12+C13</f>
        <v>12196726</v>
      </c>
      <c r="D10" s="13"/>
    </row>
    <row r="11" spans="1:4" ht="15.75" x14ac:dyDescent="0.25">
      <c r="A11" s="16" t="s">
        <v>9</v>
      </c>
      <c r="B11" s="20" t="s">
        <v>10</v>
      </c>
      <c r="C11" s="19">
        <f>[1]ieņēmumi!C4</f>
        <v>10993850</v>
      </c>
      <c r="D11" s="13"/>
    </row>
    <row r="12" spans="1:4" ht="15.75" x14ac:dyDescent="0.25">
      <c r="A12" s="16" t="s">
        <v>11</v>
      </c>
      <c r="B12" s="20" t="s">
        <v>12</v>
      </c>
      <c r="C12" s="19">
        <f>[1]ieņēmumi!C5</f>
        <v>1168176</v>
      </c>
      <c r="D12" s="13"/>
    </row>
    <row r="13" spans="1:4" ht="15.75" x14ac:dyDescent="0.25">
      <c r="A13" s="16" t="s">
        <v>13</v>
      </c>
      <c r="B13" s="20" t="s">
        <v>14</v>
      </c>
      <c r="C13" s="19">
        <f>[1]ieņēmumi!C52</f>
        <v>34700</v>
      </c>
      <c r="D13" s="13"/>
    </row>
    <row r="14" spans="1:4" ht="15.75" x14ac:dyDescent="0.25">
      <c r="A14" s="21" t="s">
        <v>15</v>
      </c>
      <c r="B14" s="22" t="s">
        <v>16</v>
      </c>
      <c r="C14" s="19">
        <f>[1]ieņēmumi!E52</f>
        <v>2405</v>
      </c>
      <c r="D14" s="13"/>
    </row>
    <row r="15" spans="1:4" ht="15.75" x14ac:dyDescent="0.25">
      <c r="A15" s="16" t="s">
        <v>17</v>
      </c>
      <c r="B15" s="17" t="s">
        <v>18</v>
      </c>
      <c r="C15" s="19">
        <f>[1]ieņēmumi!G52</f>
        <v>26679</v>
      </c>
      <c r="D15" s="13"/>
    </row>
    <row r="16" spans="1:4" ht="15.75" x14ac:dyDescent="0.25">
      <c r="A16" s="16" t="s">
        <v>19</v>
      </c>
      <c r="B16" s="17" t="s">
        <v>20</v>
      </c>
      <c r="C16" s="19">
        <f>[1]ieņēmumi!I52</f>
        <v>1200</v>
      </c>
      <c r="D16" s="13"/>
    </row>
    <row r="17" spans="1:4" ht="15.75" x14ac:dyDescent="0.25">
      <c r="A17" s="16" t="s">
        <v>21</v>
      </c>
      <c r="B17" s="17" t="s">
        <v>22</v>
      </c>
      <c r="C17" s="19">
        <v>5656</v>
      </c>
      <c r="D17" s="13"/>
    </row>
    <row r="18" spans="1:4" ht="31.5" x14ac:dyDescent="0.25">
      <c r="A18" s="16" t="s">
        <v>23</v>
      </c>
      <c r="B18" s="17" t="s">
        <v>24</v>
      </c>
      <c r="C18" s="19">
        <f>[1]ieņēmumi!M52</f>
        <v>0</v>
      </c>
      <c r="D18" s="13"/>
    </row>
    <row r="19" spans="1:4" ht="15.75" x14ac:dyDescent="0.25">
      <c r="A19" s="16" t="s">
        <v>25</v>
      </c>
      <c r="B19" s="17" t="s">
        <v>26</v>
      </c>
      <c r="C19" s="19">
        <f>C20+C21+C22</f>
        <v>8179740</v>
      </c>
      <c r="D19" s="13"/>
    </row>
    <row r="20" spans="1:4" ht="31.5" x14ac:dyDescent="0.25">
      <c r="A20" s="23" t="s">
        <v>27</v>
      </c>
      <c r="B20" s="1" t="s">
        <v>28</v>
      </c>
      <c r="C20" s="24">
        <f>[1]ieņēmumi!$C$6</f>
        <v>4251231</v>
      </c>
      <c r="D20" s="13"/>
    </row>
    <row r="21" spans="1:4" ht="31.5" x14ac:dyDescent="0.25">
      <c r="A21" s="23" t="s">
        <v>29</v>
      </c>
      <c r="B21" s="2" t="s">
        <v>30</v>
      </c>
      <c r="C21" s="24">
        <v>3915699</v>
      </c>
      <c r="D21" s="13"/>
    </row>
    <row r="22" spans="1:4" ht="31.5" x14ac:dyDescent="0.25">
      <c r="A22" s="23" t="s">
        <v>31</v>
      </c>
      <c r="B22" s="2" t="s">
        <v>32</v>
      </c>
      <c r="C22" s="24">
        <f>[1]ieņēmumi!$E$64</f>
        <v>12810</v>
      </c>
      <c r="D22" s="13"/>
    </row>
    <row r="23" spans="1:4" ht="15.75" x14ac:dyDescent="0.25">
      <c r="A23" s="16" t="s">
        <v>33</v>
      </c>
      <c r="B23" s="17" t="s">
        <v>34</v>
      </c>
      <c r="C23" s="19">
        <f>[1]ieņēmumi!E62+[1]ieņēmumi!E63</f>
        <v>435000</v>
      </c>
      <c r="D23" s="13"/>
    </row>
    <row r="24" spans="1:4" ht="15.75" x14ac:dyDescent="0.25">
      <c r="A24" s="16" t="s">
        <v>35</v>
      </c>
      <c r="B24" s="25" t="s">
        <v>36</v>
      </c>
      <c r="C24" s="19">
        <f>[1]ieņēmumi!O52</f>
        <v>1016543</v>
      </c>
      <c r="D24" s="13"/>
    </row>
    <row r="25" spans="1:4" ht="15.75" x14ac:dyDescent="0.25">
      <c r="A25" s="16"/>
      <c r="B25" s="16"/>
      <c r="C25" s="18"/>
      <c r="D25" s="13"/>
    </row>
    <row r="26" spans="1:4" ht="15.75" x14ac:dyDescent="0.25">
      <c r="A26" s="16"/>
      <c r="B26" s="26" t="s">
        <v>37</v>
      </c>
      <c r="C26" s="16"/>
      <c r="D26" s="13"/>
    </row>
    <row r="27" spans="1:4" ht="15.75" x14ac:dyDescent="0.25">
      <c r="A27" s="27" t="s">
        <v>38</v>
      </c>
      <c r="B27" s="25" t="s">
        <v>39</v>
      </c>
      <c r="C27" s="18">
        <v>2883134</v>
      </c>
      <c r="D27" s="13"/>
    </row>
    <row r="28" spans="1:4" ht="31.5" x14ac:dyDescent="0.25">
      <c r="A28" s="16" t="s">
        <v>38</v>
      </c>
      <c r="B28" s="28" t="s">
        <v>40</v>
      </c>
      <c r="C28" s="19">
        <v>2693315</v>
      </c>
      <c r="D28" s="13"/>
    </row>
    <row r="29" spans="1:4" ht="31.5" x14ac:dyDescent="0.25">
      <c r="A29" s="16" t="s">
        <v>41</v>
      </c>
      <c r="B29" s="29" t="s">
        <v>42</v>
      </c>
      <c r="C29" s="19">
        <v>50000</v>
      </c>
      <c r="D29" s="13"/>
    </row>
    <row r="30" spans="1:4" ht="31.5" x14ac:dyDescent="0.25">
      <c r="A30" s="16" t="s">
        <v>43</v>
      </c>
      <c r="B30" s="20" t="s">
        <v>44</v>
      </c>
      <c r="C30" s="19">
        <v>82904</v>
      </c>
      <c r="D30" s="13"/>
    </row>
    <row r="31" spans="1:4" ht="31.5" x14ac:dyDescent="0.25">
      <c r="A31" s="16" t="s">
        <v>45</v>
      </c>
      <c r="B31" s="20" t="s">
        <v>46</v>
      </c>
      <c r="C31" s="19">
        <v>56915</v>
      </c>
      <c r="D31" s="13"/>
    </row>
    <row r="32" spans="1:4" ht="15.75" x14ac:dyDescent="0.25">
      <c r="A32" s="27" t="s">
        <v>47</v>
      </c>
      <c r="B32" s="25" t="s">
        <v>48</v>
      </c>
      <c r="C32" s="18">
        <v>4072</v>
      </c>
      <c r="D32" s="13"/>
    </row>
    <row r="33" spans="1:4" ht="15.75" x14ac:dyDescent="0.25">
      <c r="A33" s="16" t="s">
        <v>49</v>
      </c>
      <c r="B33" s="16" t="s">
        <v>50</v>
      </c>
      <c r="C33" s="19">
        <v>2258</v>
      </c>
      <c r="D33" s="13"/>
    </row>
    <row r="34" spans="1:4" ht="31.5" x14ac:dyDescent="0.25">
      <c r="A34" s="16" t="s">
        <v>51</v>
      </c>
      <c r="B34" s="20" t="s">
        <v>52</v>
      </c>
      <c r="C34" s="19">
        <v>218</v>
      </c>
      <c r="D34" s="13"/>
    </row>
    <row r="35" spans="1:4" ht="31.5" x14ac:dyDescent="0.25">
      <c r="A35" s="16" t="s">
        <v>53</v>
      </c>
      <c r="B35" s="3" t="s">
        <v>54</v>
      </c>
      <c r="C35" s="19">
        <v>1596</v>
      </c>
      <c r="D35" s="13"/>
    </row>
    <row r="36" spans="1:4" ht="15.75" x14ac:dyDescent="0.25">
      <c r="A36" s="27" t="s">
        <v>55</v>
      </c>
      <c r="B36" s="25" t="s">
        <v>56</v>
      </c>
      <c r="C36" s="18">
        <v>132862</v>
      </c>
      <c r="D36" s="13"/>
    </row>
    <row r="37" spans="1:4" ht="31.5" x14ac:dyDescent="0.25">
      <c r="A37" s="16" t="s">
        <v>57</v>
      </c>
      <c r="B37" s="20" t="s">
        <v>58</v>
      </c>
      <c r="C37" s="19">
        <v>121280</v>
      </c>
      <c r="D37" s="13"/>
    </row>
    <row r="38" spans="1:4" ht="31.5" x14ac:dyDescent="0.25">
      <c r="A38" s="16" t="s">
        <v>59</v>
      </c>
      <c r="B38" s="20" t="s">
        <v>60</v>
      </c>
      <c r="C38" s="19">
        <v>6988</v>
      </c>
      <c r="D38" s="13"/>
    </row>
    <row r="39" spans="1:4" ht="15.75" x14ac:dyDescent="0.25">
      <c r="A39" s="30" t="s">
        <v>61</v>
      </c>
      <c r="B39" s="4" t="s">
        <v>62</v>
      </c>
      <c r="C39" s="19">
        <v>4594</v>
      </c>
      <c r="D39" s="13"/>
    </row>
    <row r="40" spans="1:4" ht="15.75" x14ac:dyDescent="0.25">
      <c r="A40" s="27" t="s">
        <v>63</v>
      </c>
      <c r="B40" s="25" t="s">
        <v>64</v>
      </c>
      <c r="C40" s="18">
        <v>0</v>
      </c>
      <c r="D40" s="13"/>
    </row>
    <row r="41" spans="1:4" ht="15.75" x14ac:dyDescent="0.25">
      <c r="A41" s="16" t="s">
        <v>65</v>
      </c>
      <c r="B41" s="16" t="s">
        <v>66</v>
      </c>
      <c r="C41" s="19"/>
      <c r="D41" s="13"/>
    </row>
    <row r="42" spans="1:4" ht="15.75" x14ac:dyDescent="0.25">
      <c r="A42" s="16" t="s">
        <v>67</v>
      </c>
      <c r="B42" s="16" t="s">
        <v>68</v>
      </c>
      <c r="C42" s="19"/>
      <c r="D42" s="13"/>
    </row>
    <row r="43" spans="1:4" ht="31.5" x14ac:dyDescent="0.25">
      <c r="A43" s="16" t="s">
        <v>69</v>
      </c>
      <c r="B43" s="20" t="s">
        <v>70</v>
      </c>
      <c r="C43" s="19"/>
      <c r="D43" s="13"/>
    </row>
    <row r="44" spans="1:4" ht="15.75" x14ac:dyDescent="0.25">
      <c r="A44" s="27" t="s">
        <v>71</v>
      </c>
      <c r="B44" s="31" t="s">
        <v>72</v>
      </c>
      <c r="C44" s="18">
        <v>2433720</v>
      </c>
      <c r="D44" s="13"/>
    </row>
    <row r="45" spans="1:4" ht="15.75" x14ac:dyDescent="0.25">
      <c r="A45" s="16" t="s">
        <v>73</v>
      </c>
      <c r="B45" s="16" t="s">
        <v>74</v>
      </c>
      <c r="C45" s="19">
        <v>124089</v>
      </c>
      <c r="D45" s="13"/>
    </row>
    <row r="46" spans="1:4" ht="15.75" x14ac:dyDescent="0.25">
      <c r="A46" s="16" t="s">
        <v>75</v>
      </c>
      <c r="B46" s="16" t="s">
        <v>76</v>
      </c>
      <c r="C46" s="19">
        <v>265392</v>
      </c>
      <c r="D46" s="13"/>
    </row>
    <row r="47" spans="1:4" ht="15.75" x14ac:dyDescent="0.25">
      <c r="A47" s="16" t="s">
        <v>77</v>
      </c>
      <c r="B47" s="16" t="s">
        <v>78</v>
      </c>
      <c r="C47" s="19"/>
      <c r="D47" s="13"/>
    </row>
    <row r="48" spans="1:4" ht="15.75" x14ac:dyDescent="0.25">
      <c r="A48" s="16" t="s">
        <v>79</v>
      </c>
      <c r="B48" s="16" t="s">
        <v>80</v>
      </c>
      <c r="C48" s="19"/>
      <c r="D48" s="13"/>
    </row>
    <row r="49" spans="1:4" ht="31.5" x14ac:dyDescent="0.25">
      <c r="A49" s="16" t="s">
        <v>81</v>
      </c>
      <c r="B49" s="20" t="s">
        <v>82</v>
      </c>
      <c r="C49" s="19">
        <v>2044239</v>
      </c>
      <c r="D49" s="13"/>
    </row>
    <row r="50" spans="1:4" ht="15.75" x14ac:dyDescent="0.25">
      <c r="A50" s="27" t="s">
        <v>83</v>
      </c>
      <c r="B50" s="17" t="s">
        <v>84</v>
      </c>
      <c r="C50" s="18">
        <v>89216</v>
      </c>
      <c r="D50" s="13"/>
    </row>
    <row r="51" spans="1:4" ht="31.5" x14ac:dyDescent="0.25">
      <c r="A51" s="16" t="s">
        <v>85</v>
      </c>
      <c r="B51" s="29" t="s">
        <v>86</v>
      </c>
      <c r="C51" s="19">
        <v>89216</v>
      </c>
      <c r="D51" s="13"/>
    </row>
    <row r="52" spans="1:4" ht="15.75" x14ac:dyDescent="0.25">
      <c r="A52" s="27" t="s">
        <v>87</v>
      </c>
      <c r="B52" s="17" t="s">
        <v>88</v>
      </c>
      <c r="C52" s="18">
        <v>2285973</v>
      </c>
      <c r="D52" s="13"/>
    </row>
    <row r="53" spans="1:4" ht="15.75" x14ac:dyDescent="0.25">
      <c r="A53" s="16" t="s">
        <v>89</v>
      </c>
      <c r="B53" s="16" t="s">
        <v>90</v>
      </c>
      <c r="C53" s="19">
        <v>491888</v>
      </c>
      <c r="D53" s="13"/>
    </row>
    <row r="54" spans="1:4" ht="15.75" x14ac:dyDescent="0.25">
      <c r="A54" s="16" t="s">
        <v>91</v>
      </c>
      <c r="B54" s="16" t="s">
        <v>92</v>
      </c>
      <c r="C54" s="19">
        <v>1681476</v>
      </c>
      <c r="D54" s="13"/>
    </row>
    <row r="55" spans="1:4" ht="31.5" x14ac:dyDescent="0.25">
      <c r="A55" s="16" t="s">
        <v>93</v>
      </c>
      <c r="B55" s="20" t="s">
        <v>94</v>
      </c>
      <c r="C55" s="19">
        <v>91219</v>
      </c>
      <c r="D55" s="13"/>
    </row>
    <row r="56" spans="1:4" ht="31.5" x14ac:dyDescent="0.25">
      <c r="A56" s="16" t="s">
        <v>95</v>
      </c>
      <c r="B56" s="3" t="s">
        <v>96</v>
      </c>
      <c r="C56" s="19">
        <v>21390</v>
      </c>
      <c r="D56" s="13"/>
    </row>
    <row r="57" spans="1:4" ht="15.75" x14ac:dyDescent="0.25">
      <c r="A57" s="27" t="s">
        <v>97</v>
      </c>
      <c r="B57" s="25" t="s">
        <v>98</v>
      </c>
      <c r="C57" s="18">
        <f>SUM(C58:C62)</f>
        <v>10438271</v>
      </c>
      <c r="D57" s="13"/>
    </row>
    <row r="58" spans="1:4" ht="15.75" x14ac:dyDescent="0.25">
      <c r="A58" s="16" t="s">
        <v>99</v>
      </c>
      <c r="B58" s="16" t="s">
        <v>100</v>
      </c>
      <c r="C58" s="19">
        <v>3063122</v>
      </c>
      <c r="D58" s="13"/>
    </row>
    <row r="59" spans="1:4" ht="15.75" x14ac:dyDescent="0.25">
      <c r="A59" s="16" t="s">
        <v>101</v>
      </c>
      <c r="B59" s="16" t="s">
        <v>102</v>
      </c>
      <c r="C59" s="19">
        <v>5104164</v>
      </c>
      <c r="D59" s="13"/>
    </row>
    <row r="60" spans="1:4" ht="15.75" x14ac:dyDescent="0.25">
      <c r="A60" s="16" t="s">
        <v>103</v>
      </c>
      <c r="B60" s="16" t="s">
        <v>104</v>
      </c>
      <c r="C60" s="19">
        <v>1248924</v>
      </c>
      <c r="D60" s="13"/>
    </row>
    <row r="61" spans="1:4" ht="15.75" x14ac:dyDescent="0.25">
      <c r="A61" s="16" t="s">
        <v>105</v>
      </c>
      <c r="B61" s="16" t="s">
        <v>106</v>
      </c>
      <c r="C61" s="19">
        <v>498928</v>
      </c>
      <c r="D61" s="13"/>
    </row>
    <row r="62" spans="1:4" ht="15.75" x14ac:dyDescent="0.25">
      <c r="A62" s="16" t="s">
        <v>107</v>
      </c>
      <c r="B62" s="16" t="s">
        <v>108</v>
      </c>
      <c r="C62" s="19">
        <v>523133</v>
      </c>
      <c r="D62" s="13"/>
    </row>
    <row r="63" spans="1:4" ht="15.75" x14ac:dyDescent="0.25">
      <c r="A63" s="27" t="s">
        <v>109</v>
      </c>
      <c r="B63" s="25" t="s">
        <v>110</v>
      </c>
      <c r="C63" s="18">
        <v>2577789</v>
      </c>
      <c r="D63" s="13"/>
    </row>
    <row r="64" spans="1:4" ht="15.75" x14ac:dyDescent="0.25">
      <c r="A64" s="16" t="s">
        <v>111</v>
      </c>
      <c r="B64" s="11" t="s">
        <v>112</v>
      </c>
      <c r="C64" s="19">
        <v>926751</v>
      </c>
      <c r="D64" s="13"/>
    </row>
    <row r="65" spans="1:4" ht="15.75" x14ac:dyDescent="0.25">
      <c r="A65" s="16" t="s">
        <v>113</v>
      </c>
      <c r="B65" s="16" t="s">
        <v>114</v>
      </c>
      <c r="C65" s="19">
        <v>187285</v>
      </c>
      <c r="D65" s="13"/>
    </row>
    <row r="66" spans="1:4" ht="31.5" x14ac:dyDescent="0.25">
      <c r="A66" s="16" t="s">
        <v>115</v>
      </c>
      <c r="B66" s="20" t="s">
        <v>116</v>
      </c>
      <c r="C66" s="19">
        <v>822585</v>
      </c>
      <c r="D66" s="13"/>
    </row>
    <row r="67" spans="1:4" ht="15.75" x14ac:dyDescent="0.25">
      <c r="A67" s="16" t="s">
        <v>117</v>
      </c>
      <c r="B67" s="16" t="s">
        <v>118</v>
      </c>
      <c r="C67" s="19">
        <v>641168</v>
      </c>
      <c r="D67" s="13"/>
    </row>
    <row r="68" spans="1:4" ht="15.75" x14ac:dyDescent="0.25">
      <c r="A68" s="16"/>
      <c r="B68" s="25" t="s">
        <v>119</v>
      </c>
      <c r="C68" s="18">
        <v>1018912</v>
      </c>
      <c r="D68" s="13"/>
    </row>
    <row r="69" spans="1:4" ht="15.75" x14ac:dyDescent="0.25">
      <c r="A69" s="16"/>
      <c r="B69" s="16" t="s">
        <v>120</v>
      </c>
      <c r="C69" s="19">
        <v>1018912</v>
      </c>
      <c r="D69" s="13"/>
    </row>
    <row r="70" spans="1:4" ht="15.75" x14ac:dyDescent="0.25">
      <c r="A70" s="16"/>
      <c r="B70" s="25" t="s">
        <v>121</v>
      </c>
      <c r="C70" s="18">
        <f>C27+C32+C36+C40+C44+C50+C52+C57+C63+C68</f>
        <v>21863949</v>
      </c>
      <c r="D70" s="13"/>
    </row>
    <row r="71" spans="1:4" ht="15.75" x14ac:dyDescent="0.25">
      <c r="A71" s="16"/>
      <c r="B71" s="25" t="s">
        <v>122</v>
      </c>
      <c r="C71" s="18">
        <v>2511407</v>
      </c>
      <c r="D71" s="13"/>
    </row>
    <row r="72" spans="1:4" ht="15.75" x14ac:dyDescent="0.25">
      <c r="A72" s="13"/>
      <c r="B72" s="13"/>
      <c r="C72" s="13"/>
      <c r="D72" s="13"/>
    </row>
  </sheetData>
  <mergeCells count="2">
    <mergeCell ref="B1:C1"/>
    <mergeCell ref="B5:C5"/>
  </mergeCells>
  <pageMargins left="1.1811023622047245" right="0.59055118110236227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Normal="100" workbookViewId="0">
      <selection activeCell="K16" sqref="K16"/>
    </sheetView>
  </sheetViews>
  <sheetFormatPr defaultRowHeight="15" x14ac:dyDescent="0.25"/>
  <cols>
    <col min="1" max="1" width="6.7109375" bestFit="1" customWidth="1"/>
    <col min="2" max="2" width="23.42578125" customWidth="1"/>
    <col min="3" max="5" width="9.28515625" bestFit="1" customWidth="1"/>
    <col min="6" max="6" width="7.7109375" bestFit="1" customWidth="1"/>
    <col min="7" max="7" width="7.85546875" customWidth="1"/>
    <col min="8" max="8" width="7.7109375" bestFit="1" customWidth="1"/>
    <col min="9" max="9" width="9.28515625" bestFit="1" customWidth="1"/>
    <col min="10" max="15" width="8.28515625" bestFit="1" customWidth="1"/>
    <col min="16" max="18" width="7.7109375" bestFit="1" customWidth="1"/>
    <col min="19" max="19" width="8.28515625" bestFit="1" customWidth="1"/>
    <col min="20" max="20" width="11.28515625" bestFit="1" customWidth="1"/>
    <col min="21" max="21" width="10.28515625" bestFit="1" customWidth="1"/>
  </cols>
  <sheetData>
    <row r="1" spans="1:2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0</v>
      </c>
      <c r="T1" s="9"/>
      <c r="U1" s="9"/>
    </row>
    <row r="2" spans="1:2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 t="s">
        <v>545</v>
      </c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x14ac:dyDescent="0.25">
      <c r="A3" s="9"/>
      <c r="B3" s="9"/>
      <c r="C3" s="9"/>
      <c r="D3" s="9"/>
      <c r="E3" s="9"/>
      <c r="F3" s="9"/>
      <c r="G3" s="9" t="s">
        <v>476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32"/>
      <c r="U3" s="32"/>
    </row>
    <row r="4" spans="1:21" ht="15.75" x14ac:dyDescent="0.25">
      <c r="A4" s="9"/>
      <c r="B4" s="33" t="s">
        <v>477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9"/>
    </row>
    <row r="5" spans="1:2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34" t="s">
        <v>124</v>
      </c>
    </row>
    <row r="6" spans="1:21" ht="85.5" customHeight="1" x14ac:dyDescent="0.25">
      <c r="A6" s="35"/>
      <c r="B6" s="36" t="s">
        <v>478</v>
      </c>
      <c r="C6" s="37" t="s">
        <v>479</v>
      </c>
      <c r="D6" s="37" t="s">
        <v>480</v>
      </c>
      <c r="E6" s="37" t="s">
        <v>481</v>
      </c>
      <c r="F6" s="37" t="s">
        <v>482</v>
      </c>
      <c r="G6" s="37" t="s">
        <v>483</v>
      </c>
      <c r="H6" s="37" t="s">
        <v>484</v>
      </c>
      <c r="I6" s="37" t="s">
        <v>485</v>
      </c>
      <c r="J6" s="37" t="s">
        <v>486</v>
      </c>
      <c r="K6" s="37" t="s">
        <v>487</v>
      </c>
      <c r="L6" s="37" t="s">
        <v>488</v>
      </c>
      <c r="M6" s="37" t="s">
        <v>489</v>
      </c>
      <c r="N6" s="37" t="s">
        <v>490</v>
      </c>
      <c r="O6" s="37" t="s">
        <v>491</v>
      </c>
      <c r="P6" s="37" t="s">
        <v>492</v>
      </c>
      <c r="Q6" s="38" t="s">
        <v>493</v>
      </c>
      <c r="R6" s="38" t="s">
        <v>494</v>
      </c>
      <c r="S6" s="38" t="s">
        <v>495</v>
      </c>
      <c r="T6" s="39" t="s">
        <v>181</v>
      </c>
      <c r="U6" s="38" t="s">
        <v>496</v>
      </c>
    </row>
    <row r="7" spans="1:21" x14ac:dyDescent="0.25">
      <c r="A7" s="40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  <c r="U7" s="41">
        <v>21</v>
      </c>
    </row>
    <row r="8" spans="1:21" ht="25.5" customHeight="1" x14ac:dyDescent="0.25">
      <c r="A8" s="42" t="s">
        <v>57</v>
      </c>
      <c r="B8" s="43" t="s">
        <v>497</v>
      </c>
      <c r="C8" s="35"/>
      <c r="D8" s="35"/>
      <c r="E8" s="44">
        <v>271526</v>
      </c>
      <c r="F8" s="44">
        <v>62605</v>
      </c>
      <c r="G8" s="44">
        <v>96012</v>
      </c>
      <c r="H8" s="44">
        <v>54688</v>
      </c>
      <c r="I8" s="44">
        <v>62773</v>
      </c>
      <c r="J8" s="44">
        <v>81718</v>
      </c>
      <c r="K8" s="44">
        <v>14901</v>
      </c>
      <c r="L8" s="44">
        <v>88315</v>
      </c>
      <c r="M8" s="44">
        <v>77155</v>
      </c>
      <c r="N8" s="44">
        <v>33425</v>
      </c>
      <c r="O8" s="44">
        <v>44174</v>
      </c>
      <c r="P8" s="44">
        <v>86245</v>
      </c>
      <c r="Q8" s="44">
        <v>85915</v>
      </c>
      <c r="R8" s="44">
        <v>71010</v>
      </c>
      <c r="S8" s="44">
        <v>37714</v>
      </c>
      <c r="T8" s="45">
        <f t="shared" ref="T8:T15" si="0">SUM(C8:S8)</f>
        <v>1168176</v>
      </c>
      <c r="U8" s="46">
        <f t="shared" ref="U8:U39" si="1">C8+D8+E8+R8</f>
        <v>342536</v>
      </c>
    </row>
    <row r="9" spans="1:21" x14ac:dyDescent="0.25">
      <c r="A9" s="42" t="s">
        <v>498</v>
      </c>
      <c r="B9" s="43" t="s">
        <v>499</v>
      </c>
      <c r="C9" s="35"/>
      <c r="D9" s="35"/>
      <c r="E9" s="44">
        <v>34700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5">
        <f t="shared" si="0"/>
        <v>34700</v>
      </c>
      <c r="U9" s="46">
        <f t="shared" si="1"/>
        <v>34700</v>
      </c>
    </row>
    <row r="10" spans="1:21" x14ac:dyDescent="0.25">
      <c r="A10" s="42" t="s">
        <v>95</v>
      </c>
      <c r="B10" s="43" t="s">
        <v>500</v>
      </c>
      <c r="C10" s="35"/>
      <c r="D10" s="35"/>
      <c r="E10" s="44">
        <v>500</v>
      </c>
      <c r="F10" s="44">
        <v>680</v>
      </c>
      <c r="G10" s="44">
        <v>150</v>
      </c>
      <c r="H10" s="44"/>
      <c r="I10" s="44"/>
      <c r="J10" s="44">
        <v>381</v>
      </c>
      <c r="K10" s="47"/>
      <c r="L10" s="44"/>
      <c r="M10" s="44"/>
      <c r="N10" s="44">
        <v>370</v>
      </c>
      <c r="O10" s="44">
        <v>24</v>
      </c>
      <c r="P10" s="44"/>
      <c r="Q10" s="44"/>
      <c r="R10" s="44">
        <v>300</v>
      </c>
      <c r="S10" s="44"/>
      <c r="T10" s="45">
        <f t="shared" si="0"/>
        <v>2405</v>
      </c>
      <c r="U10" s="46">
        <f t="shared" si="1"/>
        <v>800</v>
      </c>
    </row>
    <row r="11" spans="1:21" x14ac:dyDescent="0.25">
      <c r="A11" s="42" t="s">
        <v>97</v>
      </c>
      <c r="B11" s="43" t="s">
        <v>501</v>
      </c>
      <c r="C11" s="35"/>
      <c r="D11" s="35"/>
      <c r="E11" s="44">
        <v>14400</v>
      </c>
      <c r="F11" s="44">
        <v>800</v>
      </c>
      <c r="G11" s="44">
        <v>1200</v>
      </c>
      <c r="H11" s="44">
        <v>1750</v>
      </c>
      <c r="I11" s="44">
        <v>630</v>
      </c>
      <c r="J11" s="44">
        <v>975</v>
      </c>
      <c r="K11" s="44">
        <v>340</v>
      </c>
      <c r="L11" s="44">
        <v>754</v>
      </c>
      <c r="M11" s="44">
        <v>850</v>
      </c>
      <c r="N11" s="44">
        <v>400</v>
      </c>
      <c r="O11" s="44">
        <v>1060</v>
      </c>
      <c r="P11" s="44">
        <v>1020</v>
      </c>
      <c r="Q11" s="44">
        <v>1450</v>
      </c>
      <c r="R11" s="44">
        <v>950</v>
      </c>
      <c r="S11" s="44">
        <v>100</v>
      </c>
      <c r="T11" s="45">
        <f t="shared" si="0"/>
        <v>26679</v>
      </c>
      <c r="U11" s="46">
        <f t="shared" si="1"/>
        <v>15350</v>
      </c>
    </row>
    <row r="12" spans="1:21" x14ac:dyDescent="0.25">
      <c r="A12" s="42" t="s">
        <v>109</v>
      </c>
      <c r="B12" s="43" t="s">
        <v>502</v>
      </c>
      <c r="C12" s="35"/>
      <c r="D12" s="35"/>
      <c r="E12" s="44">
        <v>1200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>
        <f t="shared" si="0"/>
        <v>1200</v>
      </c>
      <c r="U12" s="46">
        <f t="shared" si="1"/>
        <v>1200</v>
      </c>
    </row>
    <row r="13" spans="1:21" ht="30" x14ac:dyDescent="0.25">
      <c r="A13" s="42" t="s">
        <v>503</v>
      </c>
      <c r="B13" s="43" t="s">
        <v>504</v>
      </c>
      <c r="C13" s="35"/>
      <c r="D13" s="35"/>
      <c r="E13" s="44"/>
      <c r="F13" s="44"/>
      <c r="G13" s="44"/>
      <c r="H13" s="44"/>
      <c r="I13" s="44"/>
      <c r="J13" s="44"/>
      <c r="K13" s="44"/>
      <c r="L13" s="44">
        <v>456</v>
      </c>
      <c r="M13" s="44"/>
      <c r="N13" s="44">
        <v>43</v>
      </c>
      <c r="O13" s="44"/>
      <c r="P13" s="44">
        <v>3340</v>
      </c>
      <c r="Q13" s="44">
        <v>1800</v>
      </c>
      <c r="R13" s="44">
        <v>17</v>
      </c>
      <c r="S13" s="44">
        <v>0</v>
      </c>
      <c r="T13" s="45">
        <f t="shared" si="0"/>
        <v>5656</v>
      </c>
      <c r="U13" s="46">
        <f t="shared" si="1"/>
        <v>17</v>
      </c>
    </row>
    <row r="14" spans="1:21" ht="26.25" customHeight="1" x14ac:dyDescent="0.25">
      <c r="A14" s="42" t="s">
        <v>505</v>
      </c>
      <c r="B14" s="43" t="s">
        <v>506</v>
      </c>
      <c r="C14" s="35"/>
      <c r="D14" s="35"/>
      <c r="E14" s="44">
        <v>308376</v>
      </c>
      <c r="F14" s="44">
        <v>13402</v>
      </c>
      <c r="G14" s="44">
        <v>122660</v>
      </c>
      <c r="H14" s="44">
        <v>17153</v>
      </c>
      <c r="I14" s="44">
        <v>71983</v>
      </c>
      <c r="J14" s="44">
        <v>28652</v>
      </c>
      <c r="K14" s="44">
        <v>9927</v>
      </c>
      <c r="L14" s="44">
        <v>33494</v>
      </c>
      <c r="M14" s="44">
        <v>99560</v>
      </c>
      <c r="N14" s="44">
        <v>194225</v>
      </c>
      <c r="O14" s="44">
        <v>45146</v>
      </c>
      <c r="P14" s="44">
        <v>26926</v>
      </c>
      <c r="Q14" s="44">
        <v>31790</v>
      </c>
      <c r="R14" s="44">
        <v>4845</v>
      </c>
      <c r="S14" s="44">
        <v>8404</v>
      </c>
      <c r="T14" s="45">
        <f t="shared" si="0"/>
        <v>1016543</v>
      </c>
      <c r="U14" s="46">
        <f t="shared" si="1"/>
        <v>313221</v>
      </c>
    </row>
    <row r="15" spans="1:21" ht="30" x14ac:dyDescent="0.25">
      <c r="A15" s="42" t="s">
        <v>507</v>
      </c>
      <c r="B15" s="43" t="s">
        <v>508</v>
      </c>
      <c r="C15" s="35">
        <v>5657234</v>
      </c>
      <c r="D15" s="35">
        <v>1413857</v>
      </c>
      <c r="E15" s="44">
        <v>3607092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>
        <v>227667</v>
      </c>
      <c r="S15" s="44"/>
      <c r="T15" s="45">
        <f t="shared" si="0"/>
        <v>10905850</v>
      </c>
      <c r="U15" s="46">
        <f t="shared" si="1"/>
        <v>10905850</v>
      </c>
    </row>
    <row r="16" spans="1:21" ht="43.5" x14ac:dyDescent="0.25">
      <c r="A16" s="42" t="s">
        <v>507</v>
      </c>
      <c r="B16" s="43" t="s">
        <v>546</v>
      </c>
      <c r="C16" s="35">
        <v>80500</v>
      </c>
      <c r="D16" s="35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>
        <v>7500</v>
      </c>
      <c r="S16" s="44"/>
      <c r="T16" s="45">
        <f t="shared" ref="T16:T39" si="2">SUM(C16:S16)</f>
        <v>88000</v>
      </c>
      <c r="U16" s="46">
        <f t="shared" si="1"/>
        <v>88000</v>
      </c>
    </row>
    <row r="17" spans="1:21" ht="36.75" x14ac:dyDescent="0.25">
      <c r="A17" s="42" t="s">
        <v>509</v>
      </c>
      <c r="B17" s="48" t="s">
        <v>510</v>
      </c>
      <c r="C17" s="35"/>
      <c r="D17" s="35"/>
      <c r="E17" s="44"/>
      <c r="F17" s="44">
        <v>4680</v>
      </c>
      <c r="G17" s="44"/>
      <c r="H17" s="44"/>
      <c r="I17" s="44"/>
      <c r="J17" s="44"/>
      <c r="K17" s="44"/>
      <c r="L17" s="44"/>
      <c r="M17" s="44"/>
      <c r="N17" s="44"/>
      <c r="O17" s="44"/>
      <c r="P17" s="44">
        <v>5590</v>
      </c>
      <c r="Q17" s="44"/>
      <c r="R17" s="44"/>
      <c r="S17" s="44">
        <v>1000</v>
      </c>
      <c r="T17" s="45">
        <f t="shared" si="2"/>
        <v>11270</v>
      </c>
      <c r="U17" s="46">
        <f t="shared" si="1"/>
        <v>0</v>
      </c>
    </row>
    <row r="18" spans="1:21" ht="36.75" x14ac:dyDescent="0.25">
      <c r="A18" s="49" t="s">
        <v>509</v>
      </c>
      <c r="B18" s="48" t="s">
        <v>511</v>
      </c>
      <c r="C18" s="35"/>
      <c r="D18" s="35"/>
      <c r="E18" s="35">
        <v>204943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>
        <f t="shared" si="2"/>
        <v>204943</v>
      </c>
      <c r="U18" s="46">
        <f t="shared" si="1"/>
        <v>204943</v>
      </c>
    </row>
    <row r="19" spans="1:21" ht="36.75" x14ac:dyDescent="0.25">
      <c r="A19" s="49" t="s">
        <v>509</v>
      </c>
      <c r="B19" s="48" t="s">
        <v>512</v>
      </c>
      <c r="C19" s="35"/>
      <c r="D19" s="35"/>
      <c r="E19" s="35">
        <v>28605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>
        <f t="shared" si="2"/>
        <v>28605</v>
      </c>
      <c r="U19" s="46">
        <f t="shared" si="1"/>
        <v>28605</v>
      </c>
    </row>
    <row r="20" spans="1:21" ht="36.75" x14ac:dyDescent="0.25">
      <c r="A20" s="49" t="s">
        <v>509</v>
      </c>
      <c r="B20" s="48" t="s">
        <v>513</v>
      </c>
      <c r="C20" s="35"/>
      <c r="D20" s="35"/>
      <c r="E20" s="35">
        <v>267146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>
        <f t="shared" si="2"/>
        <v>267146</v>
      </c>
      <c r="U20" s="46">
        <f t="shared" si="1"/>
        <v>267146</v>
      </c>
    </row>
    <row r="21" spans="1:21" ht="36.75" x14ac:dyDescent="0.25">
      <c r="A21" s="42" t="s">
        <v>509</v>
      </c>
      <c r="B21" s="48" t="s">
        <v>514</v>
      </c>
      <c r="C21" s="35">
        <v>461804</v>
      </c>
      <c r="D21" s="35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>
        <f t="shared" si="2"/>
        <v>461804</v>
      </c>
      <c r="U21" s="46">
        <f t="shared" si="1"/>
        <v>461804</v>
      </c>
    </row>
    <row r="22" spans="1:21" ht="24.75" x14ac:dyDescent="0.25">
      <c r="A22" s="50" t="s">
        <v>509</v>
      </c>
      <c r="B22" s="48" t="s">
        <v>515</v>
      </c>
      <c r="C22" s="35"/>
      <c r="D22" s="35">
        <v>25047</v>
      </c>
      <c r="E22" s="51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>
        <f t="shared" si="2"/>
        <v>25047</v>
      </c>
      <c r="U22" s="46">
        <f t="shared" si="1"/>
        <v>25047</v>
      </c>
    </row>
    <row r="23" spans="1:21" ht="38.25" customHeight="1" x14ac:dyDescent="0.25">
      <c r="A23" s="50" t="s">
        <v>509</v>
      </c>
      <c r="B23" s="52" t="s">
        <v>516</v>
      </c>
      <c r="C23" s="53"/>
      <c r="D23" s="53">
        <v>120600</v>
      </c>
      <c r="E23" s="51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>
        <f t="shared" si="2"/>
        <v>120600</v>
      </c>
      <c r="U23" s="46">
        <f t="shared" si="1"/>
        <v>120600</v>
      </c>
    </row>
    <row r="24" spans="1:21" ht="51.75" customHeight="1" x14ac:dyDescent="0.25">
      <c r="A24" s="50" t="s">
        <v>509</v>
      </c>
      <c r="B24" s="48" t="s">
        <v>517</v>
      </c>
      <c r="C24" s="35"/>
      <c r="D24" s="35">
        <v>30000</v>
      </c>
      <c r="E24" s="51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>
        <f t="shared" si="2"/>
        <v>30000</v>
      </c>
      <c r="U24" s="46">
        <f t="shared" si="1"/>
        <v>30000</v>
      </c>
    </row>
    <row r="25" spans="1:21" ht="24.75" x14ac:dyDescent="0.25">
      <c r="A25" s="54" t="s">
        <v>509</v>
      </c>
      <c r="B25" s="48" t="s">
        <v>518</v>
      </c>
      <c r="C25" s="35"/>
      <c r="D25" s="35">
        <v>54080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>
        <f t="shared" si="2"/>
        <v>54080</v>
      </c>
      <c r="U25" s="46">
        <f t="shared" si="1"/>
        <v>54080</v>
      </c>
    </row>
    <row r="26" spans="1:21" x14ac:dyDescent="0.25">
      <c r="A26" s="54" t="s">
        <v>509</v>
      </c>
      <c r="B26" s="48" t="s">
        <v>519</v>
      </c>
      <c r="C26" s="35"/>
      <c r="D26" s="35">
        <v>70100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>
        <f t="shared" si="2"/>
        <v>70100</v>
      </c>
      <c r="U26" s="46">
        <f t="shared" si="1"/>
        <v>70100</v>
      </c>
    </row>
    <row r="27" spans="1:21" x14ac:dyDescent="0.25">
      <c r="A27" s="42" t="s">
        <v>520</v>
      </c>
      <c r="B27" s="48" t="s">
        <v>521</v>
      </c>
      <c r="C27" s="35"/>
      <c r="D27" s="35">
        <v>4251231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>
        <f t="shared" si="2"/>
        <v>4251231</v>
      </c>
      <c r="U27" s="46">
        <f t="shared" si="1"/>
        <v>4251231</v>
      </c>
    </row>
    <row r="28" spans="1:21" ht="36.75" x14ac:dyDescent="0.25">
      <c r="A28" s="42" t="s">
        <v>522</v>
      </c>
      <c r="B28" s="48" t="s">
        <v>523</v>
      </c>
      <c r="C28" s="35">
        <v>12810</v>
      </c>
      <c r="D28" s="3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>
        <f t="shared" si="2"/>
        <v>12810</v>
      </c>
      <c r="U28" s="46">
        <f t="shared" si="1"/>
        <v>12810</v>
      </c>
    </row>
    <row r="29" spans="1:21" ht="60.75" x14ac:dyDescent="0.25">
      <c r="A29" s="42" t="s">
        <v>509</v>
      </c>
      <c r="B29" s="48" t="s">
        <v>524</v>
      </c>
      <c r="C29" s="55">
        <v>1074036</v>
      </c>
      <c r="D29" s="35"/>
      <c r="E29" s="44">
        <v>1194756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>
        <f t="shared" si="2"/>
        <v>2268792</v>
      </c>
      <c r="U29" s="46">
        <f t="shared" si="1"/>
        <v>2268792</v>
      </c>
    </row>
    <row r="30" spans="1:21" ht="60.75" x14ac:dyDescent="0.25">
      <c r="A30" s="42" t="s">
        <v>509</v>
      </c>
      <c r="B30" s="48" t="s">
        <v>525</v>
      </c>
      <c r="C30" s="35">
        <v>152113</v>
      </c>
      <c r="D30" s="35">
        <v>1920</v>
      </c>
      <c r="E30" s="44">
        <v>109479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>
        <f t="shared" si="2"/>
        <v>263512</v>
      </c>
      <c r="U30" s="46">
        <f t="shared" si="1"/>
        <v>263512</v>
      </c>
    </row>
    <row r="31" spans="1:21" ht="48.75" x14ac:dyDescent="0.25">
      <c r="A31" s="42" t="s">
        <v>509</v>
      </c>
      <c r="B31" s="48" t="s">
        <v>526</v>
      </c>
      <c r="C31" s="35">
        <v>51786</v>
      </c>
      <c r="D31" s="35"/>
      <c r="E31" s="44">
        <v>58014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5">
        <f t="shared" si="2"/>
        <v>109800</v>
      </c>
      <c r="U31" s="46">
        <f t="shared" si="1"/>
        <v>109800</v>
      </c>
    </row>
    <row r="32" spans="1:21" ht="24.75" x14ac:dyDescent="0.25">
      <c r="A32" s="50" t="s">
        <v>527</v>
      </c>
      <c r="B32" s="56" t="s">
        <v>528</v>
      </c>
      <c r="C32" s="35"/>
      <c r="D32" s="35">
        <v>435000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>
        <f t="shared" si="2"/>
        <v>435000</v>
      </c>
      <c r="U32" s="46">
        <f t="shared" si="1"/>
        <v>435000</v>
      </c>
    </row>
    <row r="33" spans="1:21" ht="45" x14ac:dyDescent="0.25">
      <c r="A33" s="49" t="s">
        <v>529</v>
      </c>
      <c r="B33" s="43" t="s">
        <v>530</v>
      </c>
      <c r="C33" s="35"/>
      <c r="D33" s="35"/>
      <c r="E33" s="44"/>
      <c r="F33" s="44">
        <v>73060</v>
      </c>
      <c r="G33" s="44">
        <v>86377</v>
      </c>
      <c r="H33" s="44">
        <v>91565</v>
      </c>
      <c r="I33" s="44">
        <v>100868</v>
      </c>
      <c r="J33" s="44">
        <v>134283</v>
      </c>
      <c r="K33" s="44">
        <v>58214</v>
      </c>
      <c r="L33" s="44">
        <v>76185</v>
      </c>
      <c r="M33" s="44">
        <v>167902</v>
      </c>
      <c r="N33" s="44">
        <v>35008</v>
      </c>
      <c r="O33" s="44">
        <v>33528</v>
      </c>
      <c r="P33" s="44">
        <v>54469</v>
      </c>
      <c r="Q33" s="44">
        <v>101502</v>
      </c>
      <c r="R33" s="44"/>
      <c r="S33" s="44">
        <v>61075</v>
      </c>
      <c r="T33" s="45">
        <f t="shared" si="2"/>
        <v>1074036</v>
      </c>
      <c r="U33" s="46">
        <f t="shared" si="1"/>
        <v>0</v>
      </c>
    </row>
    <row r="34" spans="1:21" ht="43.5" customHeight="1" x14ac:dyDescent="0.25">
      <c r="A34" s="49" t="s">
        <v>529</v>
      </c>
      <c r="B34" s="43" t="s">
        <v>531</v>
      </c>
      <c r="C34" s="35"/>
      <c r="D34" s="35"/>
      <c r="E34" s="44"/>
      <c r="F34" s="44">
        <v>4054</v>
      </c>
      <c r="G34" s="44">
        <v>4597</v>
      </c>
      <c r="H34" s="44">
        <v>5112</v>
      </c>
      <c r="I34" s="44">
        <v>3237</v>
      </c>
      <c r="J34" s="44">
        <v>4807</v>
      </c>
      <c r="K34" s="44">
        <v>3664</v>
      </c>
      <c r="L34" s="44">
        <v>4050</v>
      </c>
      <c r="M34" s="44">
        <v>3849</v>
      </c>
      <c r="N34" s="44">
        <v>3220</v>
      </c>
      <c r="O34" s="44">
        <v>1618</v>
      </c>
      <c r="P34" s="44">
        <v>6306</v>
      </c>
      <c r="Q34" s="44">
        <v>3590</v>
      </c>
      <c r="R34" s="44"/>
      <c r="S34" s="44">
        <v>3682</v>
      </c>
      <c r="T34" s="45">
        <f t="shared" si="2"/>
        <v>51786</v>
      </c>
      <c r="U34" s="46">
        <f t="shared" si="1"/>
        <v>0</v>
      </c>
    </row>
    <row r="35" spans="1:21" ht="45" x14ac:dyDescent="0.25">
      <c r="A35" s="49" t="s">
        <v>529</v>
      </c>
      <c r="B35" s="43" t="s">
        <v>532</v>
      </c>
      <c r="C35" s="35"/>
      <c r="D35" s="35"/>
      <c r="E35" s="44"/>
      <c r="F35" s="44">
        <v>10843</v>
      </c>
      <c r="G35" s="44">
        <v>6783</v>
      </c>
      <c r="H35" s="44">
        <v>20775</v>
      </c>
      <c r="I35" s="44">
        <v>10170</v>
      </c>
      <c r="J35" s="44">
        <v>24506</v>
      </c>
      <c r="K35" s="44">
        <v>4308</v>
      </c>
      <c r="L35" s="44">
        <v>5212</v>
      </c>
      <c r="M35" s="44">
        <v>14323</v>
      </c>
      <c r="N35" s="44">
        <v>2619</v>
      </c>
      <c r="O35" s="44">
        <v>9187</v>
      </c>
      <c r="P35" s="44">
        <v>10482</v>
      </c>
      <c r="Q35" s="44">
        <v>30931</v>
      </c>
      <c r="R35" s="44"/>
      <c r="S35" s="44">
        <v>1974</v>
      </c>
      <c r="T35" s="45">
        <f t="shared" si="2"/>
        <v>152113</v>
      </c>
      <c r="U35" s="46">
        <f t="shared" si="1"/>
        <v>0</v>
      </c>
    </row>
    <row r="36" spans="1:21" ht="45" x14ac:dyDescent="0.25">
      <c r="A36" s="49" t="s">
        <v>529</v>
      </c>
      <c r="B36" s="43" t="s">
        <v>533</v>
      </c>
      <c r="C36" s="35"/>
      <c r="D36" s="35"/>
      <c r="E36" s="44"/>
      <c r="F36" s="44"/>
      <c r="G36" s="44"/>
      <c r="H36" s="44"/>
      <c r="I36" s="44">
        <v>461804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>
        <f t="shared" si="2"/>
        <v>461804</v>
      </c>
      <c r="U36" s="46">
        <f t="shared" si="1"/>
        <v>0</v>
      </c>
    </row>
    <row r="37" spans="1:21" x14ac:dyDescent="0.25">
      <c r="A37" s="49" t="s">
        <v>529</v>
      </c>
      <c r="B37" s="43" t="s">
        <v>534</v>
      </c>
      <c r="C37" s="35"/>
      <c r="D37" s="44"/>
      <c r="E37" s="44"/>
      <c r="F37" s="44"/>
      <c r="G37" s="44">
        <v>8540</v>
      </c>
      <c r="H37" s="44"/>
      <c r="I37" s="44">
        <v>4270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>
        <f t="shared" si="2"/>
        <v>12810</v>
      </c>
      <c r="U37" s="46">
        <f t="shared" si="1"/>
        <v>0</v>
      </c>
    </row>
    <row r="38" spans="1:21" ht="28.5" x14ac:dyDescent="0.25">
      <c r="A38" s="49" t="s">
        <v>529</v>
      </c>
      <c r="B38" s="43" t="s">
        <v>547</v>
      </c>
      <c r="C38" s="35"/>
      <c r="D38" s="44"/>
      <c r="E38" s="44"/>
      <c r="F38" s="44">
        <v>7400</v>
      </c>
      <c r="G38" s="44">
        <v>4500</v>
      </c>
      <c r="H38" s="44">
        <v>10600</v>
      </c>
      <c r="I38" s="44">
        <v>5300</v>
      </c>
      <c r="J38" s="44">
        <v>4800</v>
      </c>
      <c r="K38" s="44">
        <v>6400</v>
      </c>
      <c r="L38" s="44">
        <v>6000</v>
      </c>
      <c r="M38" s="44">
        <v>3700</v>
      </c>
      <c r="N38" s="44">
        <v>6000</v>
      </c>
      <c r="O38" s="44">
        <v>3400</v>
      </c>
      <c r="P38" s="44">
        <v>5600</v>
      </c>
      <c r="Q38" s="44">
        <v>13700</v>
      </c>
      <c r="R38" s="44"/>
      <c r="S38" s="44">
        <v>3100</v>
      </c>
      <c r="T38" s="45">
        <f t="shared" si="2"/>
        <v>80500</v>
      </c>
      <c r="U38" s="46">
        <f t="shared" si="1"/>
        <v>0</v>
      </c>
    </row>
    <row r="39" spans="1:21" ht="39" x14ac:dyDescent="0.25">
      <c r="A39" s="49" t="s">
        <v>529</v>
      </c>
      <c r="B39" s="57" t="s">
        <v>535</v>
      </c>
      <c r="C39" s="35"/>
      <c r="D39" s="35"/>
      <c r="E39" s="44"/>
      <c r="F39" s="44">
        <v>445045</v>
      </c>
      <c r="G39" s="44">
        <v>441502</v>
      </c>
      <c r="H39" s="44">
        <v>425577</v>
      </c>
      <c r="I39" s="44">
        <v>449336</v>
      </c>
      <c r="J39" s="44">
        <v>553517</v>
      </c>
      <c r="K39" s="44">
        <v>251661</v>
      </c>
      <c r="L39" s="44">
        <v>580141</v>
      </c>
      <c r="M39" s="44">
        <v>594480</v>
      </c>
      <c r="N39" s="44">
        <v>465443</v>
      </c>
      <c r="O39" s="44">
        <v>294714</v>
      </c>
      <c r="P39" s="44">
        <v>303191</v>
      </c>
      <c r="Q39" s="44">
        <v>559036</v>
      </c>
      <c r="R39" s="44"/>
      <c r="S39" s="44">
        <v>293591</v>
      </c>
      <c r="T39" s="45">
        <f t="shared" si="2"/>
        <v>5657234</v>
      </c>
      <c r="U39" s="46">
        <f t="shared" si="1"/>
        <v>0</v>
      </c>
    </row>
    <row r="40" spans="1:21" s="7" customFormat="1" ht="12.75" x14ac:dyDescent="0.2">
      <c r="A40" s="49"/>
      <c r="B40" s="58" t="s">
        <v>536</v>
      </c>
      <c r="C40" s="59">
        <f t="shared" ref="C40:U40" si="3">SUM(C8:C39)</f>
        <v>7490283</v>
      </c>
      <c r="D40" s="59">
        <f t="shared" si="3"/>
        <v>6401835</v>
      </c>
      <c r="E40" s="59">
        <f t="shared" si="3"/>
        <v>6100737</v>
      </c>
      <c r="F40" s="59">
        <f t="shared" si="3"/>
        <v>622569</v>
      </c>
      <c r="G40" s="59">
        <f t="shared" si="3"/>
        <v>772321</v>
      </c>
      <c r="H40" s="59">
        <f t="shared" si="3"/>
        <v>627220</v>
      </c>
      <c r="I40" s="59">
        <f t="shared" si="3"/>
        <v>1170371</v>
      </c>
      <c r="J40" s="59">
        <f t="shared" si="3"/>
        <v>833639</v>
      </c>
      <c r="K40" s="59">
        <f t="shared" si="3"/>
        <v>349415</v>
      </c>
      <c r="L40" s="59">
        <f t="shared" si="3"/>
        <v>794607</v>
      </c>
      <c r="M40" s="59">
        <f t="shared" si="3"/>
        <v>961819</v>
      </c>
      <c r="N40" s="59">
        <f t="shared" si="3"/>
        <v>740753</v>
      </c>
      <c r="O40" s="59">
        <f t="shared" si="3"/>
        <v>432851</v>
      </c>
      <c r="P40" s="59">
        <f t="shared" si="3"/>
        <v>503169</v>
      </c>
      <c r="Q40" s="59">
        <f t="shared" si="3"/>
        <v>829714</v>
      </c>
      <c r="R40" s="59">
        <f t="shared" si="3"/>
        <v>312289</v>
      </c>
      <c r="S40" s="59">
        <f t="shared" si="3"/>
        <v>410640</v>
      </c>
      <c r="T40" s="59">
        <f t="shared" si="3"/>
        <v>29354232</v>
      </c>
      <c r="U40" s="59">
        <f t="shared" si="3"/>
        <v>20305144</v>
      </c>
    </row>
    <row r="41" spans="1:21" s="7" customFormat="1" ht="12.75" x14ac:dyDescent="0.2">
      <c r="A41" s="49" t="s">
        <v>529</v>
      </c>
      <c r="B41" s="60" t="s">
        <v>537</v>
      </c>
      <c r="C41" s="59"/>
      <c r="D41" s="59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2">
        <f t="shared" ref="T41" si="4">SUM(C41:S41)</f>
        <v>0</v>
      </c>
      <c r="U41" s="46">
        <f t="shared" ref="U41" si="5">C41+D41+E41+R41</f>
        <v>0</v>
      </c>
    </row>
    <row r="42" spans="1:21" s="7" customFormat="1" ht="12.75" x14ac:dyDescent="0.2">
      <c r="A42" s="63"/>
      <c r="B42" s="58" t="s">
        <v>538</v>
      </c>
      <c r="C42" s="59">
        <f t="shared" ref="C42:U42" si="6">C40+SUM(C41:C41)</f>
        <v>7490283</v>
      </c>
      <c r="D42" s="59">
        <f t="shared" si="6"/>
        <v>6401835</v>
      </c>
      <c r="E42" s="59">
        <f t="shared" si="6"/>
        <v>6100737</v>
      </c>
      <c r="F42" s="59">
        <f t="shared" si="6"/>
        <v>622569</v>
      </c>
      <c r="G42" s="59">
        <f t="shared" si="6"/>
        <v>772321</v>
      </c>
      <c r="H42" s="59">
        <f t="shared" si="6"/>
        <v>627220</v>
      </c>
      <c r="I42" s="59">
        <f t="shared" si="6"/>
        <v>1170371</v>
      </c>
      <c r="J42" s="59">
        <f t="shared" si="6"/>
        <v>833639</v>
      </c>
      <c r="K42" s="59">
        <f t="shared" si="6"/>
        <v>349415</v>
      </c>
      <c r="L42" s="59">
        <f t="shared" si="6"/>
        <v>794607</v>
      </c>
      <c r="M42" s="59">
        <f t="shared" si="6"/>
        <v>961819</v>
      </c>
      <c r="N42" s="59">
        <f t="shared" si="6"/>
        <v>740753</v>
      </c>
      <c r="O42" s="59">
        <f t="shared" si="6"/>
        <v>432851</v>
      </c>
      <c r="P42" s="59">
        <f t="shared" si="6"/>
        <v>503169</v>
      </c>
      <c r="Q42" s="59">
        <f t="shared" si="6"/>
        <v>829714</v>
      </c>
      <c r="R42" s="59">
        <f t="shared" si="6"/>
        <v>312289</v>
      </c>
      <c r="S42" s="59">
        <f t="shared" si="6"/>
        <v>410640</v>
      </c>
      <c r="T42" s="59">
        <f t="shared" si="6"/>
        <v>29354232</v>
      </c>
      <c r="U42" s="59">
        <f t="shared" si="6"/>
        <v>20305144</v>
      </c>
    </row>
    <row r="43" spans="1:21" x14ac:dyDescent="0.25">
      <c r="A43" s="64"/>
      <c r="B43" s="65" t="s">
        <v>539</v>
      </c>
      <c r="C43" s="66">
        <f t="shared" ref="C43:U43" si="7">SUM(C33:C39)+SUM(C41:C41)</f>
        <v>0</v>
      </c>
      <c r="D43" s="66">
        <f t="shared" si="7"/>
        <v>0</v>
      </c>
      <c r="E43" s="66">
        <f t="shared" si="7"/>
        <v>0</v>
      </c>
      <c r="F43" s="66">
        <f t="shared" si="7"/>
        <v>540402</v>
      </c>
      <c r="G43" s="66">
        <f t="shared" si="7"/>
        <v>552299</v>
      </c>
      <c r="H43" s="66">
        <f t="shared" si="7"/>
        <v>553629</v>
      </c>
      <c r="I43" s="66">
        <f t="shared" si="7"/>
        <v>1034985</v>
      </c>
      <c r="J43" s="66">
        <f t="shared" si="7"/>
        <v>721913</v>
      </c>
      <c r="K43" s="66">
        <f t="shared" si="7"/>
        <v>324247</v>
      </c>
      <c r="L43" s="66">
        <f t="shared" si="7"/>
        <v>671588</v>
      </c>
      <c r="M43" s="66">
        <f t="shared" si="7"/>
        <v>784254</v>
      </c>
      <c r="N43" s="66">
        <f t="shared" si="7"/>
        <v>512290</v>
      </c>
      <c r="O43" s="66">
        <f t="shared" si="7"/>
        <v>342447</v>
      </c>
      <c r="P43" s="66">
        <f t="shared" si="7"/>
        <v>380048</v>
      </c>
      <c r="Q43" s="66">
        <f t="shared" si="7"/>
        <v>708759</v>
      </c>
      <c r="R43" s="66">
        <f t="shared" si="7"/>
        <v>0</v>
      </c>
      <c r="S43" s="66">
        <f t="shared" si="7"/>
        <v>363422</v>
      </c>
      <c r="T43" s="66">
        <f t="shared" si="7"/>
        <v>7490283</v>
      </c>
      <c r="U43" s="66">
        <f t="shared" si="7"/>
        <v>0</v>
      </c>
    </row>
    <row r="44" spans="1:21" x14ac:dyDescent="0.25">
      <c r="A44" s="67"/>
      <c r="B44" s="68" t="s">
        <v>540</v>
      </c>
      <c r="C44" s="68"/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8">
        <f>-T43</f>
        <v>-7490283</v>
      </c>
      <c r="U44" s="9">
        <f>C44+D44+E44+R44</f>
        <v>0</v>
      </c>
    </row>
    <row r="45" spans="1:21" x14ac:dyDescent="0.25">
      <c r="A45" s="9"/>
      <c r="B45" s="58" t="s">
        <v>541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70">
        <f>T42+T44</f>
        <v>21863949</v>
      </c>
      <c r="U45" s="9"/>
    </row>
  </sheetData>
  <mergeCells count="2">
    <mergeCell ref="B4:T4"/>
    <mergeCell ref="T3:U3"/>
  </mergeCells>
  <pageMargins left="0.59055118110236227" right="0.59055118110236227" top="1.1811023622047245" bottom="1.1811023622047245" header="0.31496062992125984" footer="0.31496062992125984"/>
  <pageSetup paperSize="9" scale="65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5"/>
  <sheetViews>
    <sheetView tabSelected="1" zoomScaleNormal="100" workbookViewId="0">
      <selection activeCell="Z8" sqref="Z8"/>
    </sheetView>
  </sheetViews>
  <sheetFormatPr defaultRowHeight="15" x14ac:dyDescent="0.25"/>
  <cols>
    <col min="1" max="1" width="10.140625" style="5" customWidth="1"/>
    <col min="2" max="2" width="17.28515625" style="5" customWidth="1"/>
    <col min="3" max="3" width="9.42578125" style="5" customWidth="1"/>
    <col min="4" max="4" width="9" style="5" customWidth="1"/>
    <col min="5" max="5" width="7" style="5" customWidth="1"/>
    <col min="6" max="6" width="8.28515625" style="5" customWidth="1"/>
    <col min="7" max="11" width="7" style="5" customWidth="1"/>
    <col min="12" max="12" width="6.85546875" style="5" customWidth="1"/>
    <col min="13" max="13" width="6" style="5" customWidth="1"/>
    <col min="14" max="14" width="9" style="5" bestFit="1" customWidth="1"/>
    <col min="15" max="15" width="6" style="5" customWidth="1"/>
    <col min="16" max="16" width="8.140625" style="5" customWidth="1"/>
    <col min="17" max="17" width="7" style="5" customWidth="1"/>
    <col min="18" max="18" width="6.7109375" style="5" customWidth="1"/>
    <col min="19" max="19" width="8.85546875" style="5" customWidth="1"/>
    <col min="20" max="20" width="7.5703125" style="5" customWidth="1"/>
    <col min="21" max="21" width="7.7109375" style="5" customWidth="1"/>
    <col min="22" max="225" width="9.140625" style="5"/>
    <col min="226" max="226" width="10.140625" style="5" customWidth="1"/>
    <col min="227" max="227" width="17.28515625" style="5" customWidth="1"/>
    <col min="228" max="228" width="9.42578125" style="5" customWidth="1"/>
    <col min="229" max="230" width="9" style="5" customWidth="1"/>
    <col min="231" max="232" width="7" style="5" customWidth="1"/>
    <col min="233" max="234" width="8.28515625" style="5" customWidth="1"/>
    <col min="235" max="244" width="7" style="5" customWidth="1"/>
    <col min="245" max="246" width="6.85546875" style="5" customWidth="1"/>
    <col min="247" max="248" width="6" style="5" customWidth="1"/>
    <col min="249" max="250" width="9.140625" style="5" customWidth="1"/>
    <col min="251" max="252" width="6" style="5" customWidth="1"/>
    <col min="253" max="254" width="8.140625" style="5" customWidth="1"/>
    <col min="255" max="256" width="7" style="5" customWidth="1"/>
    <col min="257" max="258" width="6.7109375" style="5" customWidth="1"/>
    <col min="259" max="260" width="8.85546875" style="5" customWidth="1"/>
    <col min="261" max="262" width="7.5703125" style="5" customWidth="1"/>
    <col min="263" max="264" width="7.7109375" style="5" customWidth="1"/>
    <col min="265" max="481" width="9.140625" style="5"/>
    <col min="482" max="482" width="10.140625" style="5" customWidth="1"/>
    <col min="483" max="483" width="17.28515625" style="5" customWidth="1"/>
    <col min="484" max="484" width="9.42578125" style="5" customWidth="1"/>
    <col min="485" max="486" width="9" style="5" customWidth="1"/>
    <col min="487" max="488" width="7" style="5" customWidth="1"/>
    <col min="489" max="490" width="8.28515625" style="5" customWidth="1"/>
    <col min="491" max="500" width="7" style="5" customWidth="1"/>
    <col min="501" max="502" width="6.85546875" style="5" customWidth="1"/>
    <col min="503" max="504" width="6" style="5" customWidth="1"/>
    <col min="505" max="506" width="9.140625" style="5" customWidth="1"/>
    <col min="507" max="508" width="6" style="5" customWidth="1"/>
    <col min="509" max="510" width="8.140625" style="5" customWidth="1"/>
    <col min="511" max="512" width="7" style="5" customWidth="1"/>
    <col min="513" max="514" width="6.7109375" style="5" customWidth="1"/>
    <col min="515" max="516" width="8.85546875" style="5" customWidth="1"/>
    <col min="517" max="518" width="7.5703125" style="5" customWidth="1"/>
    <col min="519" max="520" width="7.7109375" style="5" customWidth="1"/>
    <col min="521" max="737" width="9.140625" style="5"/>
    <col min="738" max="738" width="10.140625" style="5" customWidth="1"/>
    <col min="739" max="739" width="17.28515625" style="5" customWidth="1"/>
    <col min="740" max="740" width="9.42578125" style="5" customWidth="1"/>
    <col min="741" max="742" width="9" style="5" customWidth="1"/>
    <col min="743" max="744" width="7" style="5" customWidth="1"/>
    <col min="745" max="746" width="8.28515625" style="5" customWidth="1"/>
    <col min="747" max="756" width="7" style="5" customWidth="1"/>
    <col min="757" max="758" width="6.85546875" style="5" customWidth="1"/>
    <col min="759" max="760" width="6" style="5" customWidth="1"/>
    <col min="761" max="762" width="9.140625" style="5" customWidth="1"/>
    <col min="763" max="764" width="6" style="5" customWidth="1"/>
    <col min="765" max="766" width="8.140625" style="5" customWidth="1"/>
    <col min="767" max="768" width="7" style="5" customWidth="1"/>
    <col min="769" max="770" width="6.7109375" style="5" customWidth="1"/>
    <col min="771" max="772" width="8.85546875" style="5" customWidth="1"/>
    <col min="773" max="774" width="7.5703125" style="5" customWidth="1"/>
    <col min="775" max="776" width="7.7109375" style="5" customWidth="1"/>
    <col min="777" max="993" width="9.140625" style="5"/>
    <col min="994" max="994" width="10.140625" style="5" customWidth="1"/>
    <col min="995" max="995" width="17.28515625" style="5" customWidth="1"/>
    <col min="996" max="996" width="9.42578125" style="5" customWidth="1"/>
    <col min="997" max="998" width="9" style="5" customWidth="1"/>
    <col min="999" max="1000" width="7" style="5" customWidth="1"/>
    <col min="1001" max="1002" width="8.28515625" style="5" customWidth="1"/>
    <col min="1003" max="1012" width="7" style="5" customWidth="1"/>
    <col min="1013" max="1014" width="6.85546875" style="5" customWidth="1"/>
    <col min="1015" max="1016" width="6" style="5" customWidth="1"/>
    <col min="1017" max="1018" width="9.140625" style="5" customWidth="1"/>
    <col min="1019" max="1020" width="6" style="5" customWidth="1"/>
    <col min="1021" max="1022" width="8.140625" style="5" customWidth="1"/>
    <col min="1023" max="1024" width="7" style="5" customWidth="1"/>
    <col min="1025" max="1026" width="6.7109375" style="5" customWidth="1"/>
    <col min="1027" max="1028" width="8.85546875" style="5" customWidth="1"/>
    <col min="1029" max="1030" width="7.5703125" style="5" customWidth="1"/>
    <col min="1031" max="1032" width="7.7109375" style="5" customWidth="1"/>
    <col min="1033" max="1249" width="9.140625" style="5"/>
    <col min="1250" max="1250" width="10.140625" style="5" customWidth="1"/>
    <col min="1251" max="1251" width="17.28515625" style="5" customWidth="1"/>
    <col min="1252" max="1252" width="9.42578125" style="5" customWidth="1"/>
    <col min="1253" max="1254" width="9" style="5" customWidth="1"/>
    <col min="1255" max="1256" width="7" style="5" customWidth="1"/>
    <col min="1257" max="1258" width="8.28515625" style="5" customWidth="1"/>
    <col min="1259" max="1268" width="7" style="5" customWidth="1"/>
    <col min="1269" max="1270" width="6.85546875" style="5" customWidth="1"/>
    <col min="1271" max="1272" width="6" style="5" customWidth="1"/>
    <col min="1273" max="1274" width="9.140625" style="5" customWidth="1"/>
    <col min="1275" max="1276" width="6" style="5" customWidth="1"/>
    <col min="1277" max="1278" width="8.140625" style="5" customWidth="1"/>
    <col min="1279" max="1280" width="7" style="5" customWidth="1"/>
    <col min="1281" max="1282" width="6.7109375" style="5" customWidth="1"/>
    <col min="1283" max="1284" width="8.85546875" style="5" customWidth="1"/>
    <col min="1285" max="1286" width="7.5703125" style="5" customWidth="1"/>
    <col min="1287" max="1288" width="7.7109375" style="5" customWidth="1"/>
    <col min="1289" max="1505" width="9.140625" style="5"/>
    <col min="1506" max="1506" width="10.140625" style="5" customWidth="1"/>
    <col min="1507" max="1507" width="17.28515625" style="5" customWidth="1"/>
    <col min="1508" max="1508" width="9.42578125" style="5" customWidth="1"/>
    <col min="1509" max="1510" width="9" style="5" customWidth="1"/>
    <col min="1511" max="1512" width="7" style="5" customWidth="1"/>
    <col min="1513" max="1514" width="8.28515625" style="5" customWidth="1"/>
    <col min="1515" max="1524" width="7" style="5" customWidth="1"/>
    <col min="1525" max="1526" width="6.85546875" style="5" customWidth="1"/>
    <col min="1527" max="1528" width="6" style="5" customWidth="1"/>
    <col min="1529" max="1530" width="9.140625" style="5" customWidth="1"/>
    <col min="1531" max="1532" width="6" style="5" customWidth="1"/>
    <col min="1533" max="1534" width="8.140625" style="5" customWidth="1"/>
    <col min="1535" max="1536" width="7" style="5" customWidth="1"/>
    <col min="1537" max="1538" width="6.7109375" style="5" customWidth="1"/>
    <col min="1539" max="1540" width="8.85546875" style="5" customWidth="1"/>
    <col min="1541" max="1542" width="7.5703125" style="5" customWidth="1"/>
    <col min="1543" max="1544" width="7.7109375" style="5" customWidth="1"/>
    <col min="1545" max="1761" width="9.140625" style="5"/>
    <col min="1762" max="1762" width="10.140625" style="5" customWidth="1"/>
    <col min="1763" max="1763" width="17.28515625" style="5" customWidth="1"/>
    <col min="1764" max="1764" width="9.42578125" style="5" customWidth="1"/>
    <col min="1765" max="1766" width="9" style="5" customWidth="1"/>
    <col min="1767" max="1768" width="7" style="5" customWidth="1"/>
    <col min="1769" max="1770" width="8.28515625" style="5" customWidth="1"/>
    <col min="1771" max="1780" width="7" style="5" customWidth="1"/>
    <col min="1781" max="1782" width="6.85546875" style="5" customWidth="1"/>
    <col min="1783" max="1784" width="6" style="5" customWidth="1"/>
    <col min="1785" max="1786" width="9.140625" style="5" customWidth="1"/>
    <col min="1787" max="1788" width="6" style="5" customWidth="1"/>
    <col min="1789" max="1790" width="8.140625" style="5" customWidth="1"/>
    <col min="1791" max="1792" width="7" style="5" customWidth="1"/>
    <col min="1793" max="1794" width="6.7109375" style="5" customWidth="1"/>
    <col min="1795" max="1796" width="8.85546875" style="5" customWidth="1"/>
    <col min="1797" max="1798" width="7.5703125" style="5" customWidth="1"/>
    <col min="1799" max="1800" width="7.7109375" style="5" customWidth="1"/>
    <col min="1801" max="2017" width="9.140625" style="5"/>
    <col min="2018" max="2018" width="10.140625" style="5" customWidth="1"/>
    <col min="2019" max="2019" width="17.28515625" style="5" customWidth="1"/>
    <col min="2020" max="2020" width="9.42578125" style="5" customWidth="1"/>
    <col min="2021" max="2022" width="9" style="5" customWidth="1"/>
    <col min="2023" max="2024" width="7" style="5" customWidth="1"/>
    <col min="2025" max="2026" width="8.28515625" style="5" customWidth="1"/>
    <col min="2027" max="2036" width="7" style="5" customWidth="1"/>
    <col min="2037" max="2038" width="6.85546875" style="5" customWidth="1"/>
    <col min="2039" max="2040" width="6" style="5" customWidth="1"/>
    <col min="2041" max="2042" width="9.140625" style="5" customWidth="1"/>
    <col min="2043" max="2044" width="6" style="5" customWidth="1"/>
    <col min="2045" max="2046" width="8.140625" style="5" customWidth="1"/>
    <col min="2047" max="2048" width="7" style="5" customWidth="1"/>
    <col min="2049" max="2050" width="6.7109375" style="5" customWidth="1"/>
    <col min="2051" max="2052" width="8.85546875" style="5" customWidth="1"/>
    <col min="2053" max="2054" width="7.5703125" style="5" customWidth="1"/>
    <col min="2055" max="2056" width="7.7109375" style="5" customWidth="1"/>
    <col min="2057" max="2273" width="9.140625" style="5"/>
    <col min="2274" max="2274" width="10.140625" style="5" customWidth="1"/>
    <col min="2275" max="2275" width="17.28515625" style="5" customWidth="1"/>
    <col min="2276" max="2276" width="9.42578125" style="5" customWidth="1"/>
    <col min="2277" max="2278" width="9" style="5" customWidth="1"/>
    <col min="2279" max="2280" width="7" style="5" customWidth="1"/>
    <col min="2281" max="2282" width="8.28515625" style="5" customWidth="1"/>
    <col min="2283" max="2292" width="7" style="5" customWidth="1"/>
    <col min="2293" max="2294" width="6.85546875" style="5" customWidth="1"/>
    <col min="2295" max="2296" width="6" style="5" customWidth="1"/>
    <col min="2297" max="2298" width="9.140625" style="5" customWidth="1"/>
    <col min="2299" max="2300" width="6" style="5" customWidth="1"/>
    <col min="2301" max="2302" width="8.140625" style="5" customWidth="1"/>
    <col min="2303" max="2304" width="7" style="5" customWidth="1"/>
    <col min="2305" max="2306" width="6.7109375" style="5" customWidth="1"/>
    <col min="2307" max="2308" width="8.85546875" style="5" customWidth="1"/>
    <col min="2309" max="2310" width="7.5703125" style="5" customWidth="1"/>
    <col min="2311" max="2312" width="7.7109375" style="5" customWidth="1"/>
    <col min="2313" max="2529" width="9.140625" style="5"/>
    <col min="2530" max="2530" width="10.140625" style="5" customWidth="1"/>
    <col min="2531" max="2531" width="17.28515625" style="5" customWidth="1"/>
    <col min="2532" max="2532" width="9.42578125" style="5" customWidth="1"/>
    <col min="2533" max="2534" width="9" style="5" customWidth="1"/>
    <col min="2535" max="2536" width="7" style="5" customWidth="1"/>
    <col min="2537" max="2538" width="8.28515625" style="5" customWidth="1"/>
    <col min="2539" max="2548" width="7" style="5" customWidth="1"/>
    <col min="2549" max="2550" width="6.85546875" style="5" customWidth="1"/>
    <col min="2551" max="2552" width="6" style="5" customWidth="1"/>
    <col min="2553" max="2554" width="9.140625" style="5" customWidth="1"/>
    <col min="2555" max="2556" width="6" style="5" customWidth="1"/>
    <col min="2557" max="2558" width="8.140625" style="5" customWidth="1"/>
    <col min="2559" max="2560" width="7" style="5" customWidth="1"/>
    <col min="2561" max="2562" width="6.7109375" style="5" customWidth="1"/>
    <col min="2563" max="2564" width="8.85546875" style="5" customWidth="1"/>
    <col min="2565" max="2566" width="7.5703125" style="5" customWidth="1"/>
    <col min="2567" max="2568" width="7.7109375" style="5" customWidth="1"/>
    <col min="2569" max="2785" width="9.140625" style="5"/>
    <col min="2786" max="2786" width="10.140625" style="5" customWidth="1"/>
    <col min="2787" max="2787" width="17.28515625" style="5" customWidth="1"/>
    <col min="2788" max="2788" width="9.42578125" style="5" customWidth="1"/>
    <col min="2789" max="2790" width="9" style="5" customWidth="1"/>
    <col min="2791" max="2792" width="7" style="5" customWidth="1"/>
    <col min="2793" max="2794" width="8.28515625" style="5" customWidth="1"/>
    <col min="2795" max="2804" width="7" style="5" customWidth="1"/>
    <col min="2805" max="2806" width="6.85546875" style="5" customWidth="1"/>
    <col min="2807" max="2808" width="6" style="5" customWidth="1"/>
    <col min="2809" max="2810" width="9.140625" style="5" customWidth="1"/>
    <col min="2811" max="2812" width="6" style="5" customWidth="1"/>
    <col min="2813" max="2814" width="8.140625" style="5" customWidth="1"/>
    <col min="2815" max="2816" width="7" style="5" customWidth="1"/>
    <col min="2817" max="2818" width="6.7109375" style="5" customWidth="1"/>
    <col min="2819" max="2820" width="8.85546875" style="5" customWidth="1"/>
    <col min="2821" max="2822" width="7.5703125" style="5" customWidth="1"/>
    <col min="2823" max="2824" width="7.7109375" style="5" customWidth="1"/>
    <col min="2825" max="3041" width="9.140625" style="5"/>
    <col min="3042" max="3042" width="10.140625" style="5" customWidth="1"/>
    <col min="3043" max="3043" width="17.28515625" style="5" customWidth="1"/>
    <col min="3044" max="3044" width="9.42578125" style="5" customWidth="1"/>
    <col min="3045" max="3046" width="9" style="5" customWidth="1"/>
    <col min="3047" max="3048" width="7" style="5" customWidth="1"/>
    <col min="3049" max="3050" width="8.28515625" style="5" customWidth="1"/>
    <col min="3051" max="3060" width="7" style="5" customWidth="1"/>
    <col min="3061" max="3062" width="6.85546875" style="5" customWidth="1"/>
    <col min="3063" max="3064" width="6" style="5" customWidth="1"/>
    <col min="3065" max="3066" width="9.140625" style="5" customWidth="1"/>
    <col min="3067" max="3068" width="6" style="5" customWidth="1"/>
    <col min="3069" max="3070" width="8.140625" style="5" customWidth="1"/>
    <col min="3071" max="3072" width="7" style="5" customWidth="1"/>
    <col min="3073" max="3074" width="6.7109375" style="5" customWidth="1"/>
    <col min="3075" max="3076" width="8.85546875" style="5" customWidth="1"/>
    <col min="3077" max="3078" width="7.5703125" style="5" customWidth="1"/>
    <col min="3079" max="3080" width="7.7109375" style="5" customWidth="1"/>
    <col min="3081" max="3297" width="9.140625" style="5"/>
    <col min="3298" max="3298" width="10.140625" style="5" customWidth="1"/>
    <col min="3299" max="3299" width="17.28515625" style="5" customWidth="1"/>
    <col min="3300" max="3300" width="9.42578125" style="5" customWidth="1"/>
    <col min="3301" max="3302" width="9" style="5" customWidth="1"/>
    <col min="3303" max="3304" width="7" style="5" customWidth="1"/>
    <col min="3305" max="3306" width="8.28515625" style="5" customWidth="1"/>
    <col min="3307" max="3316" width="7" style="5" customWidth="1"/>
    <col min="3317" max="3318" width="6.85546875" style="5" customWidth="1"/>
    <col min="3319" max="3320" width="6" style="5" customWidth="1"/>
    <col min="3321" max="3322" width="9.140625" style="5" customWidth="1"/>
    <col min="3323" max="3324" width="6" style="5" customWidth="1"/>
    <col min="3325" max="3326" width="8.140625" style="5" customWidth="1"/>
    <col min="3327" max="3328" width="7" style="5" customWidth="1"/>
    <col min="3329" max="3330" width="6.7109375" style="5" customWidth="1"/>
    <col min="3331" max="3332" width="8.85546875" style="5" customWidth="1"/>
    <col min="3333" max="3334" width="7.5703125" style="5" customWidth="1"/>
    <col min="3335" max="3336" width="7.7109375" style="5" customWidth="1"/>
    <col min="3337" max="3553" width="9.140625" style="5"/>
    <col min="3554" max="3554" width="10.140625" style="5" customWidth="1"/>
    <col min="3555" max="3555" width="17.28515625" style="5" customWidth="1"/>
    <col min="3556" max="3556" width="9.42578125" style="5" customWidth="1"/>
    <col min="3557" max="3558" width="9" style="5" customWidth="1"/>
    <col min="3559" max="3560" width="7" style="5" customWidth="1"/>
    <col min="3561" max="3562" width="8.28515625" style="5" customWidth="1"/>
    <col min="3563" max="3572" width="7" style="5" customWidth="1"/>
    <col min="3573" max="3574" width="6.85546875" style="5" customWidth="1"/>
    <col min="3575" max="3576" width="6" style="5" customWidth="1"/>
    <col min="3577" max="3578" width="9.140625" style="5" customWidth="1"/>
    <col min="3579" max="3580" width="6" style="5" customWidth="1"/>
    <col min="3581" max="3582" width="8.140625" style="5" customWidth="1"/>
    <col min="3583" max="3584" width="7" style="5" customWidth="1"/>
    <col min="3585" max="3586" width="6.7109375" style="5" customWidth="1"/>
    <col min="3587" max="3588" width="8.85546875" style="5" customWidth="1"/>
    <col min="3589" max="3590" width="7.5703125" style="5" customWidth="1"/>
    <col min="3591" max="3592" width="7.7109375" style="5" customWidth="1"/>
    <col min="3593" max="3809" width="9.140625" style="5"/>
    <col min="3810" max="3810" width="10.140625" style="5" customWidth="1"/>
    <col min="3811" max="3811" width="17.28515625" style="5" customWidth="1"/>
    <col min="3812" max="3812" width="9.42578125" style="5" customWidth="1"/>
    <col min="3813" max="3814" width="9" style="5" customWidth="1"/>
    <col min="3815" max="3816" width="7" style="5" customWidth="1"/>
    <col min="3817" max="3818" width="8.28515625" style="5" customWidth="1"/>
    <col min="3819" max="3828" width="7" style="5" customWidth="1"/>
    <col min="3829" max="3830" width="6.85546875" style="5" customWidth="1"/>
    <col min="3831" max="3832" width="6" style="5" customWidth="1"/>
    <col min="3833" max="3834" width="9.140625" style="5" customWidth="1"/>
    <col min="3835" max="3836" width="6" style="5" customWidth="1"/>
    <col min="3837" max="3838" width="8.140625" style="5" customWidth="1"/>
    <col min="3839" max="3840" width="7" style="5" customWidth="1"/>
    <col min="3841" max="3842" width="6.7109375" style="5" customWidth="1"/>
    <col min="3843" max="3844" width="8.85546875" style="5" customWidth="1"/>
    <col min="3845" max="3846" width="7.5703125" style="5" customWidth="1"/>
    <col min="3847" max="3848" width="7.7109375" style="5" customWidth="1"/>
    <col min="3849" max="4065" width="9.140625" style="5"/>
    <col min="4066" max="4066" width="10.140625" style="5" customWidth="1"/>
    <col min="4067" max="4067" width="17.28515625" style="5" customWidth="1"/>
    <col min="4068" max="4068" width="9.42578125" style="5" customWidth="1"/>
    <col min="4069" max="4070" width="9" style="5" customWidth="1"/>
    <col min="4071" max="4072" width="7" style="5" customWidth="1"/>
    <col min="4073" max="4074" width="8.28515625" style="5" customWidth="1"/>
    <col min="4075" max="4084" width="7" style="5" customWidth="1"/>
    <col min="4085" max="4086" width="6.85546875" style="5" customWidth="1"/>
    <col min="4087" max="4088" width="6" style="5" customWidth="1"/>
    <col min="4089" max="4090" width="9.140625" style="5" customWidth="1"/>
    <col min="4091" max="4092" width="6" style="5" customWidth="1"/>
    <col min="4093" max="4094" width="8.140625" style="5" customWidth="1"/>
    <col min="4095" max="4096" width="7" style="5" customWidth="1"/>
    <col min="4097" max="4098" width="6.7109375" style="5" customWidth="1"/>
    <col min="4099" max="4100" width="8.85546875" style="5" customWidth="1"/>
    <col min="4101" max="4102" width="7.5703125" style="5" customWidth="1"/>
    <col min="4103" max="4104" width="7.7109375" style="5" customWidth="1"/>
    <col min="4105" max="4321" width="9.140625" style="5"/>
    <col min="4322" max="4322" width="10.140625" style="5" customWidth="1"/>
    <col min="4323" max="4323" width="17.28515625" style="5" customWidth="1"/>
    <col min="4324" max="4324" width="9.42578125" style="5" customWidth="1"/>
    <col min="4325" max="4326" width="9" style="5" customWidth="1"/>
    <col min="4327" max="4328" width="7" style="5" customWidth="1"/>
    <col min="4329" max="4330" width="8.28515625" style="5" customWidth="1"/>
    <col min="4331" max="4340" width="7" style="5" customWidth="1"/>
    <col min="4341" max="4342" width="6.85546875" style="5" customWidth="1"/>
    <col min="4343" max="4344" width="6" style="5" customWidth="1"/>
    <col min="4345" max="4346" width="9.140625" style="5" customWidth="1"/>
    <col min="4347" max="4348" width="6" style="5" customWidth="1"/>
    <col min="4349" max="4350" width="8.140625" style="5" customWidth="1"/>
    <col min="4351" max="4352" width="7" style="5" customWidth="1"/>
    <col min="4353" max="4354" width="6.7109375" style="5" customWidth="1"/>
    <col min="4355" max="4356" width="8.85546875" style="5" customWidth="1"/>
    <col min="4357" max="4358" width="7.5703125" style="5" customWidth="1"/>
    <col min="4359" max="4360" width="7.7109375" style="5" customWidth="1"/>
    <col min="4361" max="4577" width="9.140625" style="5"/>
    <col min="4578" max="4578" width="10.140625" style="5" customWidth="1"/>
    <col min="4579" max="4579" width="17.28515625" style="5" customWidth="1"/>
    <col min="4580" max="4580" width="9.42578125" style="5" customWidth="1"/>
    <col min="4581" max="4582" width="9" style="5" customWidth="1"/>
    <col min="4583" max="4584" width="7" style="5" customWidth="1"/>
    <col min="4585" max="4586" width="8.28515625" style="5" customWidth="1"/>
    <col min="4587" max="4596" width="7" style="5" customWidth="1"/>
    <col min="4597" max="4598" width="6.85546875" style="5" customWidth="1"/>
    <col min="4599" max="4600" width="6" style="5" customWidth="1"/>
    <col min="4601" max="4602" width="9.140625" style="5" customWidth="1"/>
    <col min="4603" max="4604" width="6" style="5" customWidth="1"/>
    <col min="4605" max="4606" width="8.140625" style="5" customWidth="1"/>
    <col min="4607" max="4608" width="7" style="5" customWidth="1"/>
    <col min="4609" max="4610" width="6.7109375" style="5" customWidth="1"/>
    <col min="4611" max="4612" width="8.85546875" style="5" customWidth="1"/>
    <col min="4613" max="4614" width="7.5703125" style="5" customWidth="1"/>
    <col min="4615" max="4616" width="7.7109375" style="5" customWidth="1"/>
    <col min="4617" max="4833" width="9.140625" style="5"/>
    <col min="4834" max="4834" width="10.140625" style="5" customWidth="1"/>
    <col min="4835" max="4835" width="17.28515625" style="5" customWidth="1"/>
    <col min="4836" max="4836" width="9.42578125" style="5" customWidth="1"/>
    <col min="4837" max="4838" width="9" style="5" customWidth="1"/>
    <col min="4839" max="4840" width="7" style="5" customWidth="1"/>
    <col min="4841" max="4842" width="8.28515625" style="5" customWidth="1"/>
    <col min="4843" max="4852" width="7" style="5" customWidth="1"/>
    <col min="4853" max="4854" width="6.85546875" style="5" customWidth="1"/>
    <col min="4855" max="4856" width="6" style="5" customWidth="1"/>
    <col min="4857" max="4858" width="9.140625" style="5" customWidth="1"/>
    <col min="4859" max="4860" width="6" style="5" customWidth="1"/>
    <col min="4861" max="4862" width="8.140625" style="5" customWidth="1"/>
    <col min="4863" max="4864" width="7" style="5" customWidth="1"/>
    <col min="4865" max="4866" width="6.7109375" style="5" customWidth="1"/>
    <col min="4867" max="4868" width="8.85546875" style="5" customWidth="1"/>
    <col min="4869" max="4870" width="7.5703125" style="5" customWidth="1"/>
    <col min="4871" max="4872" width="7.7109375" style="5" customWidth="1"/>
    <col min="4873" max="5089" width="9.140625" style="5"/>
    <col min="5090" max="5090" width="10.140625" style="5" customWidth="1"/>
    <col min="5091" max="5091" width="17.28515625" style="5" customWidth="1"/>
    <col min="5092" max="5092" width="9.42578125" style="5" customWidth="1"/>
    <col min="5093" max="5094" width="9" style="5" customWidth="1"/>
    <col min="5095" max="5096" width="7" style="5" customWidth="1"/>
    <col min="5097" max="5098" width="8.28515625" style="5" customWidth="1"/>
    <col min="5099" max="5108" width="7" style="5" customWidth="1"/>
    <col min="5109" max="5110" width="6.85546875" style="5" customWidth="1"/>
    <col min="5111" max="5112" width="6" style="5" customWidth="1"/>
    <col min="5113" max="5114" width="9.140625" style="5" customWidth="1"/>
    <col min="5115" max="5116" width="6" style="5" customWidth="1"/>
    <col min="5117" max="5118" width="8.140625" style="5" customWidth="1"/>
    <col min="5119" max="5120" width="7" style="5" customWidth="1"/>
    <col min="5121" max="5122" width="6.7109375" style="5" customWidth="1"/>
    <col min="5123" max="5124" width="8.85546875" style="5" customWidth="1"/>
    <col min="5125" max="5126" width="7.5703125" style="5" customWidth="1"/>
    <col min="5127" max="5128" width="7.7109375" style="5" customWidth="1"/>
    <col min="5129" max="5345" width="9.140625" style="5"/>
    <col min="5346" max="5346" width="10.140625" style="5" customWidth="1"/>
    <col min="5347" max="5347" width="17.28515625" style="5" customWidth="1"/>
    <col min="5348" max="5348" width="9.42578125" style="5" customWidth="1"/>
    <col min="5349" max="5350" width="9" style="5" customWidth="1"/>
    <col min="5351" max="5352" width="7" style="5" customWidth="1"/>
    <col min="5353" max="5354" width="8.28515625" style="5" customWidth="1"/>
    <col min="5355" max="5364" width="7" style="5" customWidth="1"/>
    <col min="5365" max="5366" width="6.85546875" style="5" customWidth="1"/>
    <col min="5367" max="5368" width="6" style="5" customWidth="1"/>
    <col min="5369" max="5370" width="9.140625" style="5" customWidth="1"/>
    <col min="5371" max="5372" width="6" style="5" customWidth="1"/>
    <col min="5373" max="5374" width="8.140625" style="5" customWidth="1"/>
    <col min="5375" max="5376" width="7" style="5" customWidth="1"/>
    <col min="5377" max="5378" width="6.7109375" style="5" customWidth="1"/>
    <col min="5379" max="5380" width="8.85546875" style="5" customWidth="1"/>
    <col min="5381" max="5382" width="7.5703125" style="5" customWidth="1"/>
    <col min="5383" max="5384" width="7.7109375" style="5" customWidth="1"/>
    <col min="5385" max="5601" width="9.140625" style="5"/>
    <col min="5602" max="5602" width="10.140625" style="5" customWidth="1"/>
    <col min="5603" max="5603" width="17.28515625" style="5" customWidth="1"/>
    <col min="5604" max="5604" width="9.42578125" style="5" customWidth="1"/>
    <col min="5605" max="5606" width="9" style="5" customWidth="1"/>
    <col min="5607" max="5608" width="7" style="5" customWidth="1"/>
    <col min="5609" max="5610" width="8.28515625" style="5" customWidth="1"/>
    <col min="5611" max="5620" width="7" style="5" customWidth="1"/>
    <col min="5621" max="5622" width="6.85546875" style="5" customWidth="1"/>
    <col min="5623" max="5624" width="6" style="5" customWidth="1"/>
    <col min="5625" max="5626" width="9.140625" style="5" customWidth="1"/>
    <col min="5627" max="5628" width="6" style="5" customWidth="1"/>
    <col min="5629" max="5630" width="8.140625" style="5" customWidth="1"/>
    <col min="5631" max="5632" width="7" style="5" customWidth="1"/>
    <col min="5633" max="5634" width="6.7109375" style="5" customWidth="1"/>
    <col min="5635" max="5636" width="8.85546875" style="5" customWidth="1"/>
    <col min="5637" max="5638" width="7.5703125" style="5" customWidth="1"/>
    <col min="5639" max="5640" width="7.7109375" style="5" customWidth="1"/>
    <col min="5641" max="5857" width="9.140625" style="5"/>
    <col min="5858" max="5858" width="10.140625" style="5" customWidth="1"/>
    <col min="5859" max="5859" width="17.28515625" style="5" customWidth="1"/>
    <col min="5860" max="5860" width="9.42578125" style="5" customWidth="1"/>
    <col min="5861" max="5862" width="9" style="5" customWidth="1"/>
    <col min="5863" max="5864" width="7" style="5" customWidth="1"/>
    <col min="5865" max="5866" width="8.28515625" style="5" customWidth="1"/>
    <col min="5867" max="5876" width="7" style="5" customWidth="1"/>
    <col min="5877" max="5878" width="6.85546875" style="5" customWidth="1"/>
    <col min="5879" max="5880" width="6" style="5" customWidth="1"/>
    <col min="5881" max="5882" width="9.140625" style="5" customWidth="1"/>
    <col min="5883" max="5884" width="6" style="5" customWidth="1"/>
    <col min="5885" max="5886" width="8.140625" style="5" customWidth="1"/>
    <col min="5887" max="5888" width="7" style="5" customWidth="1"/>
    <col min="5889" max="5890" width="6.7109375" style="5" customWidth="1"/>
    <col min="5891" max="5892" width="8.85546875" style="5" customWidth="1"/>
    <col min="5893" max="5894" width="7.5703125" style="5" customWidth="1"/>
    <col min="5895" max="5896" width="7.7109375" style="5" customWidth="1"/>
    <col min="5897" max="6113" width="9.140625" style="5"/>
    <col min="6114" max="6114" width="10.140625" style="5" customWidth="1"/>
    <col min="6115" max="6115" width="17.28515625" style="5" customWidth="1"/>
    <col min="6116" max="6116" width="9.42578125" style="5" customWidth="1"/>
    <col min="6117" max="6118" width="9" style="5" customWidth="1"/>
    <col min="6119" max="6120" width="7" style="5" customWidth="1"/>
    <col min="6121" max="6122" width="8.28515625" style="5" customWidth="1"/>
    <col min="6123" max="6132" width="7" style="5" customWidth="1"/>
    <col min="6133" max="6134" width="6.85546875" style="5" customWidth="1"/>
    <col min="6135" max="6136" width="6" style="5" customWidth="1"/>
    <col min="6137" max="6138" width="9.140625" style="5" customWidth="1"/>
    <col min="6139" max="6140" width="6" style="5" customWidth="1"/>
    <col min="6141" max="6142" width="8.140625" style="5" customWidth="1"/>
    <col min="6143" max="6144" width="7" style="5" customWidth="1"/>
    <col min="6145" max="6146" width="6.7109375" style="5" customWidth="1"/>
    <col min="6147" max="6148" width="8.85546875" style="5" customWidth="1"/>
    <col min="6149" max="6150" width="7.5703125" style="5" customWidth="1"/>
    <col min="6151" max="6152" width="7.7109375" style="5" customWidth="1"/>
    <col min="6153" max="6369" width="9.140625" style="5"/>
    <col min="6370" max="6370" width="10.140625" style="5" customWidth="1"/>
    <col min="6371" max="6371" width="17.28515625" style="5" customWidth="1"/>
    <col min="6372" max="6372" width="9.42578125" style="5" customWidth="1"/>
    <col min="6373" max="6374" width="9" style="5" customWidth="1"/>
    <col min="6375" max="6376" width="7" style="5" customWidth="1"/>
    <col min="6377" max="6378" width="8.28515625" style="5" customWidth="1"/>
    <col min="6379" max="6388" width="7" style="5" customWidth="1"/>
    <col min="6389" max="6390" width="6.85546875" style="5" customWidth="1"/>
    <col min="6391" max="6392" width="6" style="5" customWidth="1"/>
    <col min="6393" max="6394" width="9.140625" style="5" customWidth="1"/>
    <col min="6395" max="6396" width="6" style="5" customWidth="1"/>
    <col min="6397" max="6398" width="8.140625" style="5" customWidth="1"/>
    <col min="6399" max="6400" width="7" style="5" customWidth="1"/>
    <col min="6401" max="6402" width="6.7109375" style="5" customWidth="1"/>
    <col min="6403" max="6404" width="8.85546875" style="5" customWidth="1"/>
    <col min="6405" max="6406" width="7.5703125" style="5" customWidth="1"/>
    <col min="6407" max="6408" width="7.7109375" style="5" customWidth="1"/>
    <col min="6409" max="6625" width="9.140625" style="5"/>
    <col min="6626" max="6626" width="10.140625" style="5" customWidth="1"/>
    <col min="6627" max="6627" width="17.28515625" style="5" customWidth="1"/>
    <col min="6628" max="6628" width="9.42578125" style="5" customWidth="1"/>
    <col min="6629" max="6630" width="9" style="5" customWidth="1"/>
    <col min="6631" max="6632" width="7" style="5" customWidth="1"/>
    <col min="6633" max="6634" width="8.28515625" style="5" customWidth="1"/>
    <col min="6635" max="6644" width="7" style="5" customWidth="1"/>
    <col min="6645" max="6646" width="6.85546875" style="5" customWidth="1"/>
    <col min="6647" max="6648" width="6" style="5" customWidth="1"/>
    <col min="6649" max="6650" width="9.140625" style="5" customWidth="1"/>
    <col min="6651" max="6652" width="6" style="5" customWidth="1"/>
    <col min="6653" max="6654" width="8.140625" style="5" customWidth="1"/>
    <col min="6655" max="6656" width="7" style="5" customWidth="1"/>
    <col min="6657" max="6658" width="6.7109375" style="5" customWidth="1"/>
    <col min="6659" max="6660" width="8.85546875" style="5" customWidth="1"/>
    <col min="6661" max="6662" width="7.5703125" style="5" customWidth="1"/>
    <col min="6663" max="6664" width="7.7109375" style="5" customWidth="1"/>
    <col min="6665" max="6881" width="9.140625" style="5"/>
    <col min="6882" max="6882" width="10.140625" style="5" customWidth="1"/>
    <col min="6883" max="6883" width="17.28515625" style="5" customWidth="1"/>
    <col min="6884" max="6884" width="9.42578125" style="5" customWidth="1"/>
    <col min="6885" max="6886" width="9" style="5" customWidth="1"/>
    <col min="6887" max="6888" width="7" style="5" customWidth="1"/>
    <col min="6889" max="6890" width="8.28515625" style="5" customWidth="1"/>
    <col min="6891" max="6900" width="7" style="5" customWidth="1"/>
    <col min="6901" max="6902" width="6.85546875" style="5" customWidth="1"/>
    <col min="6903" max="6904" width="6" style="5" customWidth="1"/>
    <col min="6905" max="6906" width="9.140625" style="5" customWidth="1"/>
    <col min="6907" max="6908" width="6" style="5" customWidth="1"/>
    <col min="6909" max="6910" width="8.140625" style="5" customWidth="1"/>
    <col min="6911" max="6912" width="7" style="5" customWidth="1"/>
    <col min="6913" max="6914" width="6.7109375" style="5" customWidth="1"/>
    <col min="6915" max="6916" width="8.85546875" style="5" customWidth="1"/>
    <col min="6917" max="6918" width="7.5703125" style="5" customWidth="1"/>
    <col min="6919" max="6920" width="7.7109375" style="5" customWidth="1"/>
    <col min="6921" max="7137" width="9.140625" style="5"/>
    <col min="7138" max="7138" width="10.140625" style="5" customWidth="1"/>
    <col min="7139" max="7139" width="17.28515625" style="5" customWidth="1"/>
    <col min="7140" max="7140" width="9.42578125" style="5" customWidth="1"/>
    <col min="7141" max="7142" width="9" style="5" customWidth="1"/>
    <col min="7143" max="7144" width="7" style="5" customWidth="1"/>
    <col min="7145" max="7146" width="8.28515625" style="5" customWidth="1"/>
    <col min="7147" max="7156" width="7" style="5" customWidth="1"/>
    <col min="7157" max="7158" width="6.85546875" style="5" customWidth="1"/>
    <col min="7159" max="7160" width="6" style="5" customWidth="1"/>
    <col min="7161" max="7162" width="9.140625" style="5" customWidth="1"/>
    <col min="7163" max="7164" width="6" style="5" customWidth="1"/>
    <col min="7165" max="7166" width="8.140625" style="5" customWidth="1"/>
    <col min="7167" max="7168" width="7" style="5" customWidth="1"/>
    <col min="7169" max="7170" width="6.7109375" style="5" customWidth="1"/>
    <col min="7171" max="7172" width="8.85546875" style="5" customWidth="1"/>
    <col min="7173" max="7174" width="7.5703125" style="5" customWidth="1"/>
    <col min="7175" max="7176" width="7.7109375" style="5" customWidth="1"/>
    <col min="7177" max="7393" width="9.140625" style="5"/>
    <col min="7394" max="7394" width="10.140625" style="5" customWidth="1"/>
    <col min="7395" max="7395" width="17.28515625" style="5" customWidth="1"/>
    <col min="7396" max="7396" width="9.42578125" style="5" customWidth="1"/>
    <col min="7397" max="7398" width="9" style="5" customWidth="1"/>
    <col min="7399" max="7400" width="7" style="5" customWidth="1"/>
    <col min="7401" max="7402" width="8.28515625" style="5" customWidth="1"/>
    <col min="7403" max="7412" width="7" style="5" customWidth="1"/>
    <col min="7413" max="7414" width="6.85546875" style="5" customWidth="1"/>
    <col min="7415" max="7416" width="6" style="5" customWidth="1"/>
    <col min="7417" max="7418" width="9.140625" style="5" customWidth="1"/>
    <col min="7419" max="7420" width="6" style="5" customWidth="1"/>
    <col min="7421" max="7422" width="8.140625" style="5" customWidth="1"/>
    <col min="7423" max="7424" width="7" style="5" customWidth="1"/>
    <col min="7425" max="7426" width="6.7109375" style="5" customWidth="1"/>
    <col min="7427" max="7428" width="8.85546875" style="5" customWidth="1"/>
    <col min="7429" max="7430" width="7.5703125" style="5" customWidth="1"/>
    <col min="7431" max="7432" width="7.7109375" style="5" customWidth="1"/>
    <col min="7433" max="7649" width="9.140625" style="5"/>
    <col min="7650" max="7650" width="10.140625" style="5" customWidth="1"/>
    <col min="7651" max="7651" width="17.28515625" style="5" customWidth="1"/>
    <col min="7652" max="7652" width="9.42578125" style="5" customWidth="1"/>
    <col min="7653" max="7654" width="9" style="5" customWidth="1"/>
    <col min="7655" max="7656" width="7" style="5" customWidth="1"/>
    <col min="7657" max="7658" width="8.28515625" style="5" customWidth="1"/>
    <col min="7659" max="7668" width="7" style="5" customWidth="1"/>
    <col min="7669" max="7670" width="6.85546875" style="5" customWidth="1"/>
    <col min="7671" max="7672" width="6" style="5" customWidth="1"/>
    <col min="7673" max="7674" width="9.140625" style="5" customWidth="1"/>
    <col min="7675" max="7676" width="6" style="5" customWidth="1"/>
    <col min="7677" max="7678" width="8.140625" style="5" customWidth="1"/>
    <col min="7679" max="7680" width="7" style="5" customWidth="1"/>
    <col min="7681" max="7682" width="6.7109375" style="5" customWidth="1"/>
    <col min="7683" max="7684" width="8.85546875" style="5" customWidth="1"/>
    <col min="7685" max="7686" width="7.5703125" style="5" customWidth="1"/>
    <col min="7687" max="7688" width="7.7109375" style="5" customWidth="1"/>
    <col min="7689" max="7905" width="9.140625" style="5"/>
    <col min="7906" max="7906" width="10.140625" style="5" customWidth="1"/>
    <col min="7907" max="7907" width="17.28515625" style="5" customWidth="1"/>
    <col min="7908" max="7908" width="9.42578125" style="5" customWidth="1"/>
    <col min="7909" max="7910" width="9" style="5" customWidth="1"/>
    <col min="7911" max="7912" width="7" style="5" customWidth="1"/>
    <col min="7913" max="7914" width="8.28515625" style="5" customWidth="1"/>
    <col min="7915" max="7924" width="7" style="5" customWidth="1"/>
    <col min="7925" max="7926" width="6.85546875" style="5" customWidth="1"/>
    <col min="7927" max="7928" width="6" style="5" customWidth="1"/>
    <col min="7929" max="7930" width="9.140625" style="5" customWidth="1"/>
    <col min="7931" max="7932" width="6" style="5" customWidth="1"/>
    <col min="7933" max="7934" width="8.140625" style="5" customWidth="1"/>
    <col min="7935" max="7936" width="7" style="5" customWidth="1"/>
    <col min="7937" max="7938" width="6.7109375" style="5" customWidth="1"/>
    <col min="7939" max="7940" width="8.85546875" style="5" customWidth="1"/>
    <col min="7941" max="7942" width="7.5703125" style="5" customWidth="1"/>
    <col min="7943" max="7944" width="7.7109375" style="5" customWidth="1"/>
    <col min="7945" max="8161" width="9.140625" style="5"/>
    <col min="8162" max="8162" width="10.140625" style="5" customWidth="1"/>
    <col min="8163" max="8163" width="17.28515625" style="5" customWidth="1"/>
    <col min="8164" max="8164" width="9.42578125" style="5" customWidth="1"/>
    <col min="8165" max="8166" width="9" style="5" customWidth="1"/>
    <col min="8167" max="8168" width="7" style="5" customWidth="1"/>
    <col min="8169" max="8170" width="8.28515625" style="5" customWidth="1"/>
    <col min="8171" max="8180" width="7" style="5" customWidth="1"/>
    <col min="8181" max="8182" width="6.85546875" style="5" customWidth="1"/>
    <col min="8183" max="8184" width="6" style="5" customWidth="1"/>
    <col min="8185" max="8186" width="9.140625" style="5" customWidth="1"/>
    <col min="8187" max="8188" width="6" style="5" customWidth="1"/>
    <col min="8189" max="8190" width="8.140625" style="5" customWidth="1"/>
    <col min="8191" max="8192" width="7" style="5" customWidth="1"/>
    <col min="8193" max="8194" width="6.7109375" style="5" customWidth="1"/>
    <col min="8195" max="8196" width="8.85546875" style="5" customWidth="1"/>
    <col min="8197" max="8198" width="7.5703125" style="5" customWidth="1"/>
    <col min="8199" max="8200" width="7.7109375" style="5" customWidth="1"/>
    <col min="8201" max="8417" width="9.140625" style="5"/>
    <col min="8418" max="8418" width="10.140625" style="5" customWidth="1"/>
    <col min="8419" max="8419" width="17.28515625" style="5" customWidth="1"/>
    <col min="8420" max="8420" width="9.42578125" style="5" customWidth="1"/>
    <col min="8421" max="8422" width="9" style="5" customWidth="1"/>
    <col min="8423" max="8424" width="7" style="5" customWidth="1"/>
    <col min="8425" max="8426" width="8.28515625" style="5" customWidth="1"/>
    <col min="8427" max="8436" width="7" style="5" customWidth="1"/>
    <col min="8437" max="8438" width="6.85546875" style="5" customWidth="1"/>
    <col min="8439" max="8440" width="6" style="5" customWidth="1"/>
    <col min="8441" max="8442" width="9.140625" style="5" customWidth="1"/>
    <col min="8443" max="8444" width="6" style="5" customWidth="1"/>
    <col min="8445" max="8446" width="8.140625" style="5" customWidth="1"/>
    <col min="8447" max="8448" width="7" style="5" customWidth="1"/>
    <col min="8449" max="8450" width="6.7109375" style="5" customWidth="1"/>
    <col min="8451" max="8452" width="8.85546875" style="5" customWidth="1"/>
    <col min="8453" max="8454" width="7.5703125" style="5" customWidth="1"/>
    <col min="8455" max="8456" width="7.7109375" style="5" customWidth="1"/>
    <col min="8457" max="8673" width="9.140625" style="5"/>
    <col min="8674" max="8674" width="10.140625" style="5" customWidth="1"/>
    <col min="8675" max="8675" width="17.28515625" style="5" customWidth="1"/>
    <col min="8676" max="8676" width="9.42578125" style="5" customWidth="1"/>
    <col min="8677" max="8678" width="9" style="5" customWidth="1"/>
    <col min="8679" max="8680" width="7" style="5" customWidth="1"/>
    <col min="8681" max="8682" width="8.28515625" style="5" customWidth="1"/>
    <col min="8683" max="8692" width="7" style="5" customWidth="1"/>
    <col min="8693" max="8694" width="6.85546875" style="5" customWidth="1"/>
    <col min="8695" max="8696" width="6" style="5" customWidth="1"/>
    <col min="8697" max="8698" width="9.140625" style="5" customWidth="1"/>
    <col min="8699" max="8700" width="6" style="5" customWidth="1"/>
    <col min="8701" max="8702" width="8.140625" style="5" customWidth="1"/>
    <col min="8703" max="8704" width="7" style="5" customWidth="1"/>
    <col min="8705" max="8706" width="6.7109375" style="5" customWidth="1"/>
    <col min="8707" max="8708" width="8.85546875" style="5" customWidth="1"/>
    <col min="8709" max="8710" width="7.5703125" style="5" customWidth="1"/>
    <col min="8711" max="8712" width="7.7109375" style="5" customWidth="1"/>
    <col min="8713" max="8929" width="9.140625" style="5"/>
    <col min="8930" max="8930" width="10.140625" style="5" customWidth="1"/>
    <col min="8931" max="8931" width="17.28515625" style="5" customWidth="1"/>
    <col min="8932" max="8932" width="9.42578125" style="5" customWidth="1"/>
    <col min="8933" max="8934" width="9" style="5" customWidth="1"/>
    <col min="8935" max="8936" width="7" style="5" customWidth="1"/>
    <col min="8937" max="8938" width="8.28515625" style="5" customWidth="1"/>
    <col min="8939" max="8948" width="7" style="5" customWidth="1"/>
    <col min="8949" max="8950" width="6.85546875" style="5" customWidth="1"/>
    <col min="8951" max="8952" width="6" style="5" customWidth="1"/>
    <col min="8953" max="8954" width="9.140625" style="5" customWidth="1"/>
    <col min="8955" max="8956" width="6" style="5" customWidth="1"/>
    <col min="8957" max="8958" width="8.140625" style="5" customWidth="1"/>
    <col min="8959" max="8960" width="7" style="5" customWidth="1"/>
    <col min="8961" max="8962" width="6.7109375" style="5" customWidth="1"/>
    <col min="8963" max="8964" width="8.85546875" style="5" customWidth="1"/>
    <col min="8965" max="8966" width="7.5703125" style="5" customWidth="1"/>
    <col min="8967" max="8968" width="7.7109375" style="5" customWidth="1"/>
    <col min="8969" max="9185" width="9.140625" style="5"/>
    <col min="9186" max="9186" width="10.140625" style="5" customWidth="1"/>
    <col min="9187" max="9187" width="17.28515625" style="5" customWidth="1"/>
    <col min="9188" max="9188" width="9.42578125" style="5" customWidth="1"/>
    <col min="9189" max="9190" width="9" style="5" customWidth="1"/>
    <col min="9191" max="9192" width="7" style="5" customWidth="1"/>
    <col min="9193" max="9194" width="8.28515625" style="5" customWidth="1"/>
    <col min="9195" max="9204" width="7" style="5" customWidth="1"/>
    <col min="9205" max="9206" width="6.85546875" style="5" customWidth="1"/>
    <col min="9207" max="9208" width="6" style="5" customWidth="1"/>
    <col min="9209" max="9210" width="9.140625" style="5" customWidth="1"/>
    <col min="9211" max="9212" width="6" style="5" customWidth="1"/>
    <col min="9213" max="9214" width="8.140625" style="5" customWidth="1"/>
    <col min="9215" max="9216" width="7" style="5" customWidth="1"/>
    <col min="9217" max="9218" width="6.7109375" style="5" customWidth="1"/>
    <col min="9219" max="9220" width="8.85546875" style="5" customWidth="1"/>
    <col min="9221" max="9222" width="7.5703125" style="5" customWidth="1"/>
    <col min="9223" max="9224" width="7.7109375" style="5" customWidth="1"/>
    <col min="9225" max="9441" width="9.140625" style="5"/>
    <col min="9442" max="9442" width="10.140625" style="5" customWidth="1"/>
    <col min="9443" max="9443" width="17.28515625" style="5" customWidth="1"/>
    <col min="9444" max="9444" width="9.42578125" style="5" customWidth="1"/>
    <col min="9445" max="9446" width="9" style="5" customWidth="1"/>
    <col min="9447" max="9448" width="7" style="5" customWidth="1"/>
    <col min="9449" max="9450" width="8.28515625" style="5" customWidth="1"/>
    <col min="9451" max="9460" width="7" style="5" customWidth="1"/>
    <col min="9461" max="9462" width="6.85546875" style="5" customWidth="1"/>
    <col min="9463" max="9464" width="6" style="5" customWidth="1"/>
    <col min="9465" max="9466" width="9.140625" style="5" customWidth="1"/>
    <col min="9467" max="9468" width="6" style="5" customWidth="1"/>
    <col min="9469" max="9470" width="8.140625" style="5" customWidth="1"/>
    <col min="9471" max="9472" width="7" style="5" customWidth="1"/>
    <col min="9473" max="9474" width="6.7109375" style="5" customWidth="1"/>
    <col min="9475" max="9476" width="8.85546875" style="5" customWidth="1"/>
    <col min="9477" max="9478" width="7.5703125" style="5" customWidth="1"/>
    <col min="9479" max="9480" width="7.7109375" style="5" customWidth="1"/>
    <col min="9481" max="9697" width="9.140625" style="5"/>
    <col min="9698" max="9698" width="10.140625" style="5" customWidth="1"/>
    <col min="9699" max="9699" width="17.28515625" style="5" customWidth="1"/>
    <col min="9700" max="9700" width="9.42578125" style="5" customWidth="1"/>
    <col min="9701" max="9702" width="9" style="5" customWidth="1"/>
    <col min="9703" max="9704" width="7" style="5" customWidth="1"/>
    <col min="9705" max="9706" width="8.28515625" style="5" customWidth="1"/>
    <col min="9707" max="9716" width="7" style="5" customWidth="1"/>
    <col min="9717" max="9718" width="6.85546875" style="5" customWidth="1"/>
    <col min="9719" max="9720" width="6" style="5" customWidth="1"/>
    <col min="9721" max="9722" width="9.140625" style="5" customWidth="1"/>
    <col min="9723" max="9724" width="6" style="5" customWidth="1"/>
    <col min="9725" max="9726" width="8.140625" style="5" customWidth="1"/>
    <col min="9727" max="9728" width="7" style="5" customWidth="1"/>
    <col min="9729" max="9730" width="6.7109375" style="5" customWidth="1"/>
    <col min="9731" max="9732" width="8.85546875" style="5" customWidth="1"/>
    <col min="9733" max="9734" width="7.5703125" style="5" customWidth="1"/>
    <col min="9735" max="9736" width="7.7109375" style="5" customWidth="1"/>
    <col min="9737" max="9953" width="9.140625" style="5"/>
    <col min="9954" max="9954" width="10.140625" style="5" customWidth="1"/>
    <col min="9955" max="9955" width="17.28515625" style="5" customWidth="1"/>
    <col min="9956" max="9956" width="9.42578125" style="5" customWidth="1"/>
    <col min="9957" max="9958" width="9" style="5" customWidth="1"/>
    <col min="9959" max="9960" width="7" style="5" customWidth="1"/>
    <col min="9961" max="9962" width="8.28515625" style="5" customWidth="1"/>
    <col min="9963" max="9972" width="7" style="5" customWidth="1"/>
    <col min="9973" max="9974" width="6.85546875" style="5" customWidth="1"/>
    <col min="9975" max="9976" width="6" style="5" customWidth="1"/>
    <col min="9977" max="9978" width="9.140625" style="5" customWidth="1"/>
    <col min="9979" max="9980" width="6" style="5" customWidth="1"/>
    <col min="9981" max="9982" width="8.140625" style="5" customWidth="1"/>
    <col min="9983" max="9984" width="7" style="5" customWidth="1"/>
    <col min="9985" max="9986" width="6.7109375" style="5" customWidth="1"/>
    <col min="9987" max="9988" width="8.85546875" style="5" customWidth="1"/>
    <col min="9989" max="9990" width="7.5703125" style="5" customWidth="1"/>
    <col min="9991" max="9992" width="7.7109375" style="5" customWidth="1"/>
    <col min="9993" max="10209" width="9.140625" style="5"/>
    <col min="10210" max="10210" width="10.140625" style="5" customWidth="1"/>
    <col min="10211" max="10211" width="17.28515625" style="5" customWidth="1"/>
    <col min="10212" max="10212" width="9.42578125" style="5" customWidth="1"/>
    <col min="10213" max="10214" width="9" style="5" customWidth="1"/>
    <col min="10215" max="10216" width="7" style="5" customWidth="1"/>
    <col min="10217" max="10218" width="8.28515625" style="5" customWidth="1"/>
    <col min="10219" max="10228" width="7" style="5" customWidth="1"/>
    <col min="10229" max="10230" width="6.85546875" style="5" customWidth="1"/>
    <col min="10231" max="10232" width="6" style="5" customWidth="1"/>
    <col min="10233" max="10234" width="9.140625" style="5" customWidth="1"/>
    <col min="10235" max="10236" width="6" style="5" customWidth="1"/>
    <col min="10237" max="10238" width="8.140625" style="5" customWidth="1"/>
    <col min="10239" max="10240" width="7" style="5" customWidth="1"/>
    <col min="10241" max="10242" width="6.7109375" style="5" customWidth="1"/>
    <col min="10243" max="10244" width="8.85546875" style="5" customWidth="1"/>
    <col min="10245" max="10246" width="7.5703125" style="5" customWidth="1"/>
    <col min="10247" max="10248" width="7.7109375" style="5" customWidth="1"/>
    <col min="10249" max="10465" width="9.140625" style="5"/>
    <col min="10466" max="10466" width="10.140625" style="5" customWidth="1"/>
    <col min="10467" max="10467" width="17.28515625" style="5" customWidth="1"/>
    <col min="10468" max="10468" width="9.42578125" style="5" customWidth="1"/>
    <col min="10469" max="10470" width="9" style="5" customWidth="1"/>
    <col min="10471" max="10472" width="7" style="5" customWidth="1"/>
    <col min="10473" max="10474" width="8.28515625" style="5" customWidth="1"/>
    <col min="10475" max="10484" width="7" style="5" customWidth="1"/>
    <col min="10485" max="10486" width="6.85546875" style="5" customWidth="1"/>
    <col min="10487" max="10488" width="6" style="5" customWidth="1"/>
    <col min="10489" max="10490" width="9.140625" style="5" customWidth="1"/>
    <col min="10491" max="10492" width="6" style="5" customWidth="1"/>
    <col min="10493" max="10494" width="8.140625" style="5" customWidth="1"/>
    <col min="10495" max="10496" width="7" style="5" customWidth="1"/>
    <col min="10497" max="10498" width="6.7109375" style="5" customWidth="1"/>
    <col min="10499" max="10500" width="8.85546875" style="5" customWidth="1"/>
    <col min="10501" max="10502" width="7.5703125" style="5" customWidth="1"/>
    <col min="10503" max="10504" width="7.7109375" style="5" customWidth="1"/>
    <col min="10505" max="10721" width="9.140625" style="5"/>
    <col min="10722" max="10722" width="10.140625" style="5" customWidth="1"/>
    <col min="10723" max="10723" width="17.28515625" style="5" customWidth="1"/>
    <col min="10724" max="10724" width="9.42578125" style="5" customWidth="1"/>
    <col min="10725" max="10726" width="9" style="5" customWidth="1"/>
    <col min="10727" max="10728" width="7" style="5" customWidth="1"/>
    <col min="10729" max="10730" width="8.28515625" style="5" customWidth="1"/>
    <col min="10731" max="10740" width="7" style="5" customWidth="1"/>
    <col min="10741" max="10742" width="6.85546875" style="5" customWidth="1"/>
    <col min="10743" max="10744" width="6" style="5" customWidth="1"/>
    <col min="10745" max="10746" width="9.140625" style="5" customWidth="1"/>
    <col min="10747" max="10748" width="6" style="5" customWidth="1"/>
    <col min="10749" max="10750" width="8.140625" style="5" customWidth="1"/>
    <col min="10751" max="10752" width="7" style="5" customWidth="1"/>
    <col min="10753" max="10754" width="6.7109375" style="5" customWidth="1"/>
    <col min="10755" max="10756" width="8.85546875" style="5" customWidth="1"/>
    <col min="10757" max="10758" width="7.5703125" style="5" customWidth="1"/>
    <col min="10759" max="10760" width="7.7109375" style="5" customWidth="1"/>
    <col min="10761" max="10977" width="9.140625" style="5"/>
    <col min="10978" max="10978" width="10.140625" style="5" customWidth="1"/>
    <col min="10979" max="10979" width="17.28515625" style="5" customWidth="1"/>
    <col min="10980" max="10980" width="9.42578125" style="5" customWidth="1"/>
    <col min="10981" max="10982" width="9" style="5" customWidth="1"/>
    <col min="10983" max="10984" width="7" style="5" customWidth="1"/>
    <col min="10985" max="10986" width="8.28515625" style="5" customWidth="1"/>
    <col min="10987" max="10996" width="7" style="5" customWidth="1"/>
    <col min="10997" max="10998" width="6.85546875" style="5" customWidth="1"/>
    <col min="10999" max="11000" width="6" style="5" customWidth="1"/>
    <col min="11001" max="11002" width="9.140625" style="5" customWidth="1"/>
    <col min="11003" max="11004" width="6" style="5" customWidth="1"/>
    <col min="11005" max="11006" width="8.140625" style="5" customWidth="1"/>
    <col min="11007" max="11008" width="7" style="5" customWidth="1"/>
    <col min="11009" max="11010" width="6.7109375" style="5" customWidth="1"/>
    <col min="11011" max="11012" width="8.85546875" style="5" customWidth="1"/>
    <col min="11013" max="11014" width="7.5703125" style="5" customWidth="1"/>
    <col min="11015" max="11016" width="7.7109375" style="5" customWidth="1"/>
    <col min="11017" max="11233" width="9.140625" style="5"/>
    <col min="11234" max="11234" width="10.140625" style="5" customWidth="1"/>
    <col min="11235" max="11235" width="17.28515625" style="5" customWidth="1"/>
    <col min="11236" max="11236" width="9.42578125" style="5" customWidth="1"/>
    <col min="11237" max="11238" width="9" style="5" customWidth="1"/>
    <col min="11239" max="11240" width="7" style="5" customWidth="1"/>
    <col min="11241" max="11242" width="8.28515625" style="5" customWidth="1"/>
    <col min="11243" max="11252" width="7" style="5" customWidth="1"/>
    <col min="11253" max="11254" width="6.85546875" style="5" customWidth="1"/>
    <col min="11255" max="11256" width="6" style="5" customWidth="1"/>
    <col min="11257" max="11258" width="9.140625" style="5" customWidth="1"/>
    <col min="11259" max="11260" width="6" style="5" customWidth="1"/>
    <col min="11261" max="11262" width="8.140625" style="5" customWidth="1"/>
    <col min="11263" max="11264" width="7" style="5" customWidth="1"/>
    <col min="11265" max="11266" width="6.7109375" style="5" customWidth="1"/>
    <col min="11267" max="11268" width="8.85546875" style="5" customWidth="1"/>
    <col min="11269" max="11270" width="7.5703125" style="5" customWidth="1"/>
    <col min="11271" max="11272" width="7.7109375" style="5" customWidth="1"/>
    <col min="11273" max="11489" width="9.140625" style="5"/>
    <col min="11490" max="11490" width="10.140625" style="5" customWidth="1"/>
    <col min="11491" max="11491" width="17.28515625" style="5" customWidth="1"/>
    <col min="11492" max="11492" width="9.42578125" style="5" customWidth="1"/>
    <col min="11493" max="11494" width="9" style="5" customWidth="1"/>
    <col min="11495" max="11496" width="7" style="5" customWidth="1"/>
    <col min="11497" max="11498" width="8.28515625" style="5" customWidth="1"/>
    <col min="11499" max="11508" width="7" style="5" customWidth="1"/>
    <col min="11509" max="11510" width="6.85546875" style="5" customWidth="1"/>
    <col min="11511" max="11512" width="6" style="5" customWidth="1"/>
    <col min="11513" max="11514" width="9.140625" style="5" customWidth="1"/>
    <col min="11515" max="11516" width="6" style="5" customWidth="1"/>
    <col min="11517" max="11518" width="8.140625" style="5" customWidth="1"/>
    <col min="11519" max="11520" width="7" style="5" customWidth="1"/>
    <col min="11521" max="11522" width="6.7109375" style="5" customWidth="1"/>
    <col min="11523" max="11524" width="8.85546875" style="5" customWidth="1"/>
    <col min="11525" max="11526" width="7.5703125" style="5" customWidth="1"/>
    <col min="11527" max="11528" width="7.7109375" style="5" customWidth="1"/>
    <col min="11529" max="11745" width="9.140625" style="5"/>
    <col min="11746" max="11746" width="10.140625" style="5" customWidth="1"/>
    <col min="11747" max="11747" width="17.28515625" style="5" customWidth="1"/>
    <col min="11748" max="11748" width="9.42578125" style="5" customWidth="1"/>
    <col min="11749" max="11750" width="9" style="5" customWidth="1"/>
    <col min="11751" max="11752" width="7" style="5" customWidth="1"/>
    <col min="11753" max="11754" width="8.28515625" style="5" customWidth="1"/>
    <col min="11755" max="11764" width="7" style="5" customWidth="1"/>
    <col min="11765" max="11766" width="6.85546875" style="5" customWidth="1"/>
    <col min="11767" max="11768" width="6" style="5" customWidth="1"/>
    <col min="11769" max="11770" width="9.140625" style="5" customWidth="1"/>
    <col min="11771" max="11772" width="6" style="5" customWidth="1"/>
    <col min="11773" max="11774" width="8.140625" style="5" customWidth="1"/>
    <col min="11775" max="11776" width="7" style="5" customWidth="1"/>
    <col min="11777" max="11778" width="6.7109375" style="5" customWidth="1"/>
    <col min="11779" max="11780" width="8.85546875" style="5" customWidth="1"/>
    <col min="11781" max="11782" width="7.5703125" style="5" customWidth="1"/>
    <col min="11783" max="11784" width="7.7109375" style="5" customWidth="1"/>
    <col min="11785" max="12001" width="9.140625" style="5"/>
    <col min="12002" max="12002" width="10.140625" style="5" customWidth="1"/>
    <col min="12003" max="12003" width="17.28515625" style="5" customWidth="1"/>
    <col min="12004" max="12004" width="9.42578125" style="5" customWidth="1"/>
    <col min="12005" max="12006" width="9" style="5" customWidth="1"/>
    <col min="12007" max="12008" width="7" style="5" customWidth="1"/>
    <col min="12009" max="12010" width="8.28515625" style="5" customWidth="1"/>
    <col min="12011" max="12020" width="7" style="5" customWidth="1"/>
    <col min="12021" max="12022" width="6.85546875" style="5" customWidth="1"/>
    <col min="12023" max="12024" width="6" style="5" customWidth="1"/>
    <col min="12025" max="12026" width="9.140625" style="5" customWidth="1"/>
    <col min="12027" max="12028" width="6" style="5" customWidth="1"/>
    <col min="12029" max="12030" width="8.140625" style="5" customWidth="1"/>
    <col min="12031" max="12032" width="7" style="5" customWidth="1"/>
    <col min="12033" max="12034" width="6.7109375" style="5" customWidth="1"/>
    <col min="12035" max="12036" width="8.85546875" style="5" customWidth="1"/>
    <col min="12037" max="12038" width="7.5703125" style="5" customWidth="1"/>
    <col min="12039" max="12040" width="7.7109375" style="5" customWidth="1"/>
    <col min="12041" max="12257" width="9.140625" style="5"/>
    <col min="12258" max="12258" width="10.140625" style="5" customWidth="1"/>
    <col min="12259" max="12259" width="17.28515625" style="5" customWidth="1"/>
    <col min="12260" max="12260" width="9.42578125" style="5" customWidth="1"/>
    <col min="12261" max="12262" width="9" style="5" customWidth="1"/>
    <col min="12263" max="12264" width="7" style="5" customWidth="1"/>
    <col min="12265" max="12266" width="8.28515625" style="5" customWidth="1"/>
    <col min="12267" max="12276" width="7" style="5" customWidth="1"/>
    <col min="12277" max="12278" width="6.85546875" style="5" customWidth="1"/>
    <col min="12279" max="12280" width="6" style="5" customWidth="1"/>
    <col min="12281" max="12282" width="9.140625" style="5" customWidth="1"/>
    <col min="12283" max="12284" width="6" style="5" customWidth="1"/>
    <col min="12285" max="12286" width="8.140625" style="5" customWidth="1"/>
    <col min="12287" max="12288" width="7" style="5" customWidth="1"/>
    <col min="12289" max="12290" width="6.7109375" style="5" customWidth="1"/>
    <col min="12291" max="12292" width="8.85546875" style="5" customWidth="1"/>
    <col min="12293" max="12294" width="7.5703125" style="5" customWidth="1"/>
    <col min="12295" max="12296" width="7.7109375" style="5" customWidth="1"/>
    <col min="12297" max="12513" width="9.140625" style="5"/>
    <col min="12514" max="12514" width="10.140625" style="5" customWidth="1"/>
    <col min="12515" max="12515" width="17.28515625" style="5" customWidth="1"/>
    <col min="12516" max="12516" width="9.42578125" style="5" customWidth="1"/>
    <col min="12517" max="12518" width="9" style="5" customWidth="1"/>
    <col min="12519" max="12520" width="7" style="5" customWidth="1"/>
    <col min="12521" max="12522" width="8.28515625" style="5" customWidth="1"/>
    <col min="12523" max="12532" width="7" style="5" customWidth="1"/>
    <col min="12533" max="12534" width="6.85546875" style="5" customWidth="1"/>
    <col min="12535" max="12536" width="6" style="5" customWidth="1"/>
    <col min="12537" max="12538" width="9.140625" style="5" customWidth="1"/>
    <col min="12539" max="12540" width="6" style="5" customWidth="1"/>
    <col min="12541" max="12542" width="8.140625" style="5" customWidth="1"/>
    <col min="12543" max="12544" width="7" style="5" customWidth="1"/>
    <col min="12545" max="12546" width="6.7109375" style="5" customWidth="1"/>
    <col min="12547" max="12548" width="8.85546875" style="5" customWidth="1"/>
    <col min="12549" max="12550" width="7.5703125" style="5" customWidth="1"/>
    <col min="12551" max="12552" width="7.7109375" style="5" customWidth="1"/>
    <col min="12553" max="12769" width="9.140625" style="5"/>
    <col min="12770" max="12770" width="10.140625" style="5" customWidth="1"/>
    <col min="12771" max="12771" width="17.28515625" style="5" customWidth="1"/>
    <col min="12772" max="12772" width="9.42578125" style="5" customWidth="1"/>
    <col min="12773" max="12774" width="9" style="5" customWidth="1"/>
    <col min="12775" max="12776" width="7" style="5" customWidth="1"/>
    <col min="12777" max="12778" width="8.28515625" style="5" customWidth="1"/>
    <col min="12779" max="12788" width="7" style="5" customWidth="1"/>
    <col min="12789" max="12790" width="6.85546875" style="5" customWidth="1"/>
    <col min="12791" max="12792" width="6" style="5" customWidth="1"/>
    <col min="12793" max="12794" width="9.140625" style="5" customWidth="1"/>
    <col min="12795" max="12796" width="6" style="5" customWidth="1"/>
    <col min="12797" max="12798" width="8.140625" style="5" customWidth="1"/>
    <col min="12799" max="12800" width="7" style="5" customWidth="1"/>
    <col min="12801" max="12802" width="6.7109375" style="5" customWidth="1"/>
    <col min="12803" max="12804" width="8.85546875" style="5" customWidth="1"/>
    <col min="12805" max="12806" width="7.5703125" style="5" customWidth="1"/>
    <col min="12807" max="12808" width="7.7109375" style="5" customWidth="1"/>
    <col min="12809" max="13025" width="9.140625" style="5"/>
    <col min="13026" max="13026" width="10.140625" style="5" customWidth="1"/>
    <col min="13027" max="13027" width="17.28515625" style="5" customWidth="1"/>
    <col min="13028" max="13028" width="9.42578125" style="5" customWidth="1"/>
    <col min="13029" max="13030" width="9" style="5" customWidth="1"/>
    <col min="13031" max="13032" width="7" style="5" customWidth="1"/>
    <col min="13033" max="13034" width="8.28515625" style="5" customWidth="1"/>
    <col min="13035" max="13044" width="7" style="5" customWidth="1"/>
    <col min="13045" max="13046" width="6.85546875" style="5" customWidth="1"/>
    <col min="13047" max="13048" width="6" style="5" customWidth="1"/>
    <col min="13049" max="13050" width="9.140625" style="5" customWidth="1"/>
    <col min="13051" max="13052" width="6" style="5" customWidth="1"/>
    <col min="13053" max="13054" width="8.140625" style="5" customWidth="1"/>
    <col min="13055" max="13056" width="7" style="5" customWidth="1"/>
    <col min="13057" max="13058" width="6.7109375" style="5" customWidth="1"/>
    <col min="13059" max="13060" width="8.85546875" style="5" customWidth="1"/>
    <col min="13061" max="13062" width="7.5703125" style="5" customWidth="1"/>
    <col min="13063" max="13064" width="7.7109375" style="5" customWidth="1"/>
    <col min="13065" max="13281" width="9.140625" style="5"/>
    <col min="13282" max="13282" width="10.140625" style="5" customWidth="1"/>
    <col min="13283" max="13283" width="17.28515625" style="5" customWidth="1"/>
    <col min="13284" max="13284" width="9.42578125" style="5" customWidth="1"/>
    <col min="13285" max="13286" width="9" style="5" customWidth="1"/>
    <col min="13287" max="13288" width="7" style="5" customWidth="1"/>
    <col min="13289" max="13290" width="8.28515625" style="5" customWidth="1"/>
    <col min="13291" max="13300" width="7" style="5" customWidth="1"/>
    <col min="13301" max="13302" width="6.85546875" style="5" customWidth="1"/>
    <col min="13303" max="13304" width="6" style="5" customWidth="1"/>
    <col min="13305" max="13306" width="9.140625" style="5" customWidth="1"/>
    <col min="13307" max="13308" width="6" style="5" customWidth="1"/>
    <col min="13309" max="13310" width="8.140625" style="5" customWidth="1"/>
    <col min="13311" max="13312" width="7" style="5" customWidth="1"/>
    <col min="13313" max="13314" width="6.7109375" style="5" customWidth="1"/>
    <col min="13315" max="13316" width="8.85546875" style="5" customWidth="1"/>
    <col min="13317" max="13318" width="7.5703125" style="5" customWidth="1"/>
    <col min="13319" max="13320" width="7.7109375" style="5" customWidth="1"/>
    <col min="13321" max="13537" width="9.140625" style="5"/>
    <col min="13538" max="13538" width="10.140625" style="5" customWidth="1"/>
    <col min="13539" max="13539" width="17.28515625" style="5" customWidth="1"/>
    <col min="13540" max="13540" width="9.42578125" style="5" customWidth="1"/>
    <col min="13541" max="13542" width="9" style="5" customWidth="1"/>
    <col min="13543" max="13544" width="7" style="5" customWidth="1"/>
    <col min="13545" max="13546" width="8.28515625" style="5" customWidth="1"/>
    <col min="13547" max="13556" width="7" style="5" customWidth="1"/>
    <col min="13557" max="13558" width="6.85546875" style="5" customWidth="1"/>
    <col min="13559" max="13560" width="6" style="5" customWidth="1"/>
    <col min="13561" max="13562" width="9.140625" style="5" customWidth="1"/>
    <col min="13563" max="13564" width="6" style="5" customWidth="1"/>
    <col min="13565" max="13566" width="8.140625" style="5" customWidth="1"/>
    <col min="13567" max="13568" width="7" style="5" customWidth="1"/>
    <col min="13569" max="13570" width="6.7109375" style="5" customWidth="1"/>
    <col min="13571" max="13572" width="8.85546875" style="5" customWidth="1"/>
    <col min="13573" max="13574" width="7.5703125" style="5" customWidth="1"/>
    <col min="13575" max="13576" width="7.7109375" style="5" customWidth="1"/>
    <col min="13577" max="13793" width="9.140625" style="5"/>
    <col min="13794" max="13794" width="10.140625" style="5" customWidth="1"/>
    <col min="13795" max="13795" width="17.28515625" style="5" customWidth="1"/>
    <col min="13796" max="13796" width="9.42578125" style="5" customWidth="1"/>
    <col min="13797" max="13798" width="9" style="5" customWidth="1"/>
    <col min="13799" max="13800" width="7" style="5" customWidth="1"/>
    <col min="13801" max="13802" width="8.28515625" style="5" customWidth="1"/>
    <col min="13803" max="13812" width="7" style="5" customWidth="1"/>
    <col min="13813" max="13814" width="6.85546875" style="5" customWidth="1"/>
    <col min="13815" max="13816" width="6" style="5" customWidth="1"/>
    <col min="13817" max="13818" width="9.140625" style="5" customWidth="1"/>
    <col min="13819" max="13820" width="6" style="5" customWidth="1"/>
    <col min="13821" max="13822" width="8.140625" style="5" customWidth="1"/>
    <col min="13823" max="13824" width="7" style="5" customWidth="1"/>
    <col min="13825" max="13826" width="6.7109375" style="5" customWidth="1"/>
    <col min="13827" max="13828" width="8.85546875" style="5" customWidth="1"/>
    <col min="13829" max="13830" width="7.5703125" style="5" customWidth="1"/>
    <col min="13831" max="13832" width="7.7109375" style="5" customWidth="1"/>
    <col min="13833" max="14049" width="9.140625" style="5"/>
    <col min="14050" max="14050" width="10.140625" style="5" customWidth="1"/>
    <col min="14051" max="14051" width="17.28515625" style="5" customWidth="1"/>
    <col min="14052" max="14052" width="9.42578125" style="5" customWidth="1"/>
    <col min="14053" max="14054" width="9" style="5" customWidth="1"/>
    <col min="14055" max="14056" width="7" style="5" customWidth="1"/>
    <col min="14057" max="14058" width="8.28515625" style="5" customWidth="1"/>
    <col min="14059" max="14068" width="7" style="5" customWidth="1"/>
    <col min="14069" max="14070" width="6.85546875" style="5" customWidth="1"/>
    <col min="14071" max="14072" width="6" style="5" customWidth="1"/>
    <col min="14073" max="14074" width="9.140625" style="5" customWidth="1"/>
    <col min="14075" max="14076" width="6" style="5" customWidth="1"/>
    <col min="14077" max="14078" width="8.140625" style="5" customWidth="1"/>
    <col min="14079" max="14080" width="7" style="5" customWidth="1"/>
    <col min="14081" max="14082" width="6.7109375" style="5" customWidth="1"/>
    <col min="14083" max="14084" width="8.85546875" style="5" customWidth="1"/>
    <col min="14085" max="14086" width="7.5703125" style="5" customWidth="1"/>
    <col min="14087" max="14088" width="7.7109375" style="5" customWidth="1"/>
    <col min="14089" max="14305" width="9.140625" style="5"/>
    <col min="14306" max="14306" width="10.140625" style="5" customWidth="1"/>
    <col min="14307" max="14307" width="17.28515625" style="5" customWidth="1"/>
    <col min="14308" max="14308" width="9.42578125" style="5" customWidth="1"/>
    <col min="14309" max="14310" width="9" style="5" customWidth="1"/>
    <col min="14311" max="14312" width="7" style="5" customWidth="1"/>
    <col min="14313" max="14314" width="8.28515625" style="5" customWidth="1"/>
    <col min="14315" max="14324" width="7" style="5" customWidth="1"/>
    <col min="14325" max="14326" width="6.85546875" style="5" customWidth="1"/>
    <col min="14327" max="14328" width="6" style="5" customWidth="1"/>
    <col min="14329" max="14330" width="9.140625" style="5" customWidth="1"/>
    <col min="14331" max="14332" width="6" style="5" customWidth="1"/>
    <col min="14333" max="14334" width="8.140625" style="5" customWidth="1"/>
    <col min="14335" max="14336" width="7" style="5" customWidth="1"/>
    <col min="14337" max="14338" width="6.7109375" style="5" customWidth="1"/>
    <col min="14339" max="14340" width="8.85546875" style="5" customWidth="1"/>
    <col min="14341" max="14342" width="7.5703125" style="5" customWidth="1"/>
    <col min="14343" max="14344" width="7.7109375" style="5" customWidth="1"/>
    <col min="14345" max="14561" width="9.140625" style="5"/>
    <col min="14562" max="14562" width="10.140625" style="5" customWidth="1"/>
    <col min="14563" max="14563" width="17.28515625" style="5" customWidth="1"/>
    <col min="14564" max="14564" width="9.42578125" style="5" customWidth="1"/>
    <col min="14565" max="14566" width="9" style="5" customWidth="1"/>
    <col min="14567" max="14568" width="7" style="5" customWidth="1"/>
    <col min="14569" max="14570" width="8.28515625" style="5" customWidth="1"/>
    <col min="14571" max="14580" width="7" style="5" customWidth="1"/>
    <col min="14581" max="14582" width="6.85546875" style="5" customWidth="1"/>
    <col min="14583" max="14584" width="6" style="5" customWidth="1"/>
    <col min="14585" max="14586" width="9.140625" style="5" customWidth="1"/>
    <col min="14587" max="14588" width="6" style="5" customWidth="1"/>
    <col min="14589" max="14590" width="8.140625" style="5" customWidth="1"/>
    <col min="14591" max="14592" width="7" style="5" customWidth="1"/>
    <col min="14593" max="14594" width="6.7109375" style="5" customWidth="1"/>
    <col min="14595" max="14596" width="8.85546875" style="5" customWidth="1"/>
    <col min="14597" max="14598" width="7.5703125" style="5" customWidth="1"/>
    <col min="14599" max="14600" width="7.7109375" style="5" customWidth="1"/>
    <col min="14601" max="14817" width="9.140625" style="5"/>
    <col min="14818" max="14818" width="10.140625" style="5" customWidth="1"/>
    <col min="14819" max="14819" width="17.28515625" style="5" customWidth="1"/>
    <col min="14820" max="14820" width="9.42578125" style="5" customWidth="1"/>
    <col min="14821" max="14822" width="9" style="5" customWidth="1"/>
    <col min="14823" max="14824" width="7" style="5" customWidth="1"/>
    <col min="14825" max="14826" width="8.28515625" style="5" customWidth="1"/>
    <col min="14827" max="14836" width="7" style="5" customWidth="1"/>
    <col min="14837" max="14838" width="6.85546875" style="5" customWidth="1"/>
    <col min="14839" max="14840" width="6" style="5" customWidth="1"/>
    <col min="14841" max="14842" width="9.140625" style="5" customWidth="1"/>
    <col min="14843" max="14844" width="6" style="5" customWidth="1"/>
    <col min="14845" max="14846" width="8.140625" style="5" customWidth="1"/>
    <col min="14847" max="14848" width="7" style="5" customWidth="1"/>
    <col min="14849" max="14850" width="6.7109375" style="5" customWidth="1"/>
    <col min="14851" max="14852" width="8.85546875" style="5" customWidth="1"/>
    <col min="14853" max="14854" width="7.5703125" style="5" customWidth="1"/>
    <col min="14855" max="14856" width="7.7109375" style="5" customWidth="1"/>
    <col min="14857" max="15073" width="9.140625" style="5"/>
    <col min="15074" max="15074" width="10.140625" style="5" customWidth="1"/>
    <col min="15075" max="15075" width="17.28515625" style="5" customWidth="1"/>
    <col min="15076" max="15076" width="9.42578125" style="5" customWidth="1"/>
    <col min="15077" max="15078" width="9" style="5" customWidth="1"/>
    <col min="15079" max="15080" width="7" style="5" customWidth="1"/>
    <col min="15081" max="15082" width="8.28515625" style="5" customWidth="1"/>
    <col min="15083" max="15092" width="7" style="5" customWidth="1"/>
    <col min="15093" max="15094" width="6.85546875" style="5" customWidth="1"/>
    <col min="15095" max="15096" width="6" style="5" customWidth="1"/>
    <col min="15097" max="15098" width="9.140625" style="5" customWidth="1"/>
    <col min="15099" max="15100" width="6" style="5" customWidth="1"/>
    <col min="15101" max="15102" width="8.140625" style="5" customWidth="1"/>
    <col min="15103" max="15104" width="7" style="5" customWidth="1"/>
    <col min="15105" max="15106" width="6.7109375" style="5" customWidth="1"/>
    <col min="15107" max="15108" width="8.85546875" style="5" customWidth="1"/>
    <col min="15109" max="15110" width="7.5703125" style="5" customWidth="1"/>
    <col min="15111" max="15112" width="7.7109375" style="5" customWidth="1"/>
    <col min="15113" max="15329" width="9.140625" style="5"/>
    <col min="15330" max="15330" width="10.140625" style="5" customWidth="1"/>
    <col min="15331" max="15331" width="17.28515625" style="5" customWidth="1"/>
    <col min="15332" max="15332" width="9.42578125" style="5" customWidth="1"/>
    <col min="15333" max="15334" width="9" style="5" customWidth="1"/>
    <col min="15335" max="15336" width="7" style="5" customWidth="1"/>
    <col min="15337" max="15338" width="8.28515625" style="5" customWidth="1"/>
    <col min="15339" max="15348" width="7" style="5" customWidth="1"/>
    <col min="15349" max="15350" width="6.85546875" style="5" customWidth="1"/>
    <col min="15351" max="15352" width="6" style="5" customWidth="1"/>
    <col min="15353" max="15354" width="9.140625" style="5" customWidth="1"/>
    <col min="15355" max="15356" width="6" style="5" customWidth="1"/>
    <col min="15357" max="15358" width="8.140625" style="5" customWidth="1"/>
    <col min="15359" max="15360" width="7" style="5" customWidth="1"/>
    <col min="15361" max="15362" width="6.7109375" style="5" customWidth="1"/>
    <col min="15363" max="15364" width="8.85546875" style="5" customWidth="1"/>
    <col min="15365" max="15366" width="7.5703125" style="5" customWidth="1"/>
    <col min="15367" max="15368" width="7.7109375" style="5" customWidth="1"/>
    <col min="15369" max="15585" width="9.140625" style="5"/>
    <col min="15586" max="15586" width="10.140625" style="5" customWidth="1"/>
    <col min="15587" max="15587" width="17.28515625" style="5" customWidth="1"/>
    <col min="15588" max="15588" width="9.42578125" style="5" customWidth="1"/>
    <col min="15589" max="15590" width="9" style="5" customWidth="1"/>
    <col min="15591" max="15592" width="7" style="5" customWidth="1"/>
    <col min="15593" max="15594" width="8.28515625" style="5" customWidth="1"/>
    <col min="15595" max="15604" width="7" style="5" customWidth="1"/>
    <col min="15605" max="15606" width="6.85546875" style="5" customWidth="1"/>
    <col min="15607" max="15608" width="6" style="5" customWidth="1"/>
    <col min="15609" max="15610" width="9.140625" style="5" customWidth="1"/>
    <col min="15611" max="15612" width="6" style="5" customWidth="1"/>
    <col min="15613" max="15614" width="8.140625" style="5" customWidth="1"/>
    <col min="15615" max="15616" width="7" style="5" customWidth="1"/>
    <col min="15617" max="15618" width="6.7109375" style="5" customWidth="1"/>
    <col min="15619" max="15620" width="8.85546875" style="5" customWidth="1"/>
    <col min="15621" max="15622" width="7.5703125" style="5" customWidth="1"/>
    <col min="15623" max="15624" width="7.7109375" style="5" customWidth="1"/>
    <col min="15625" max="15841" width="9.140625" style="5"/>
    <col min="15842" max="15842" width="10.140625" style="5" customWidth="1"/>
    <col min="15843" max="15843" width="17.28515625" style="5" customWidth="1"/>
    <col min="15844" max="15844" width="9.42578125" style="5" customWidth="1"/>
    <col min="15845" max="15846" width="9" style="5" customWidth="1"/>
    <col min="15847" max="15848" width="7" style="5" customWidth="1"/>
    <col min="15849" max="15850" width="8.28515625" style="5" customWidth="1"/>
    <col min="15851" max="15860" width="7" style="5" customWidth="1"/>
    <col min="15861" max="15862" width="6.85546875" style="5" customWidth="1"/>
    <col min="15863" max="15864" width="6" style="5" customWidth="1"/>
    <col min="15865" max="15866" width="9.140625" style="5" customWidth="1"/>
    <col min="15867" max="15868" width="6" style="5" customWidth="1"/>
    <col min="15869" max="15870" width="8.140625" style="5" customWidth="1"/>
    <col min="15871" max="15872" width="7" style="5" customWidth="1"/>
    <col min="15873" max="15874" width="6.7109375" style="5" customWidth="1"/>
    <col min="15875" max="15876" width="8.85546875" style="5" customWidth="1"/>
    <col min="15877" max="15878" width="7.5703125" style="5" customWidth="1"/>
    <col min="15879" max="15880" width="7.7109375" style="5" customWidth="1"/>
    <col min="15881" max="16097" width="9.140625" style="5"/>
    <col min="16098" max="16098" width="10.140625" style="5" customWidth="1"/>
    <col min="16099" max="16099" width="17.28515625" style="5" customWidth="1"/>
    <col min="16100" max="16100" width="9.42578125" style="5" customWidth="1"/>
    <col min="16101" max="16102" width="9" style="5" customWidth="1"/>
    <col min="16103" max="16104" width="7" style="5" customWidth="1"/>
    <col min="16105" max="16106" width="8.28515625" style="5" customWidth="1"/>
    <col min="16107" max="16116" width="7" style="5" customWidth="1"/>
    <col min="16117" max="16118" width="6.85546875" style="5" customWidth="1"/>
    <col min="16119" max="16120" width="6" style="5" customWidth="1"/>
    <col min="16121" max="16122" width="9.140625" style="5" customWidth="1"/>
    <col min="16123" max="16124" width="6" style="5" customWidth="1"/>
    <col min="16125" max="16126" width="8.140625" style="5" customWidth="1"/>
    <col min="16127" max="16128" width="7" style="5" customWidth="1"/>
    <col min="16129" max="16130" width="6.7109375" style="5" customWidth="1"/>
    <col min="16131" max="16132" width="8.85546875" style="5" customWidth="1"/>
    <col min="16133" max="16134" width="7.5703125" style="5" customWidth="1"/>
    <col min="16135" max="16136" width="7.7109375" style="5" customWidth="1"/>
    <col min="16137" max="16384" width="9.140625" style="5"/>
  </cols>
  <sheetData>
    <row r="1" spans="1:22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 t="s">
        <v>0</v>
      </c>
      <c r="S1" s="71"/>
      <c r="T1" s="71"/>
      <c r="U1" s="71"/>
      <c r="V1" s="71"/>
    </row>
    <row r="2" spans="1:22" x14ac:dyDescent="0.25">
      <c r="A2" s="71"/>
      <c r="B2" s="71"/>
      <c r="C2" s="71"/>
      <c r="D2" s="71"/>
      <c r="E2" s="71"/>
      <c r="F2" s="71"/>
      <c r="G2" s="71"/>
      <c r="H2" s="71" t="s">
        <v>548</v>
      </c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x14ac:dyDescent="0.25">
      <c r="A4" s="71"/>
      <c r="B4" s="71" t="s">
        <v>542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72"/>
    </row>
    <row r="5" spans="1:22" x14ac:dyDescent="0.25">
      <c r="A5" s="71"/>
      <c r="B5" s="73" t="s">
        <v>123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x14ac:dyDescent="0.25">
      <c r="A6" s="71"/>
      <c r="B6" s="73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4" t="s">
        <v>124</v>
      </c>
    </row>
    <row r="7" spans="1:22" ht="182.25" x14ac:dyDescent="0.25">
      <c r="A7" s="38" t="s">
        <v>125</v>
      </c>
      <c r="B7" s="38" t="s">
        <v>126</v>
      </c>
      <c r="C7" s="75" t="s">
        <v>2</v>
      </c>
      <c r="D7" s="38" t="s">
        <v>127</v>
      </c>
      <c r="E7" s="38" t="s">
        <v>128</v>
      </c>
      <c r="F7" s="38" t="s">
        <v>129</v>
      </c>
      <c r="G7" s="38" t="s">
        <v>130</v>
      </c>
      <c r="H7" s="38" t="s">
        <v>131</v>
      </c>
      <c r="I7" s="38" t="s">
        <v>132</v>
      </c>
      <c r="J7" s="38" t="s">
        <v>133</v>
      </c>
      <c r="K7" s="38" t="s">
        <v>134</v>
      </c>
      <c r="L7" s="38" t="s">
        <v>135</v>
      </c>
      <c r="M7" s="38" t="s">
        <v>136</v>
      </c>
      <c r="N7" s="38" t="s">
        <v>137</v>
      </c>
      <c r="O7" s="38" t="s">
        <v>138</v>
      </c>
      <c r="P7" s="38" t="s">
        <v>139</v>
      </c>
      <c r="Q7" s="38" t="s">
        <v>140</v>
      </c>
      <c r="R7" s="38" t="s">
        <v>141</v>
      </c>
      <c r="S7" s="38" t="s">
        <v>142</v>
      </c>
      <c r="T7" s="38" t="s">
        <v>143</v>
      </c>
      <c r="U7" s="38" t="s">
        <v>144</v>
      </c>
      <c r="V7" s="76" t="s">
        <v>145</v>
      </c>
    </row>
    <row r="8" spans="1:22" ht="24.75" x14ac:dyDescent="0.25">
      <c r="A8" s="77"/>
      <c r="B8" s="78" t="s">
        <v>2</v>
      </c>
      <c r="C8" s="79"/>
      <c r="D8" s="79">
        <v>1000</v>
      </c>
      <c r="E8" s="79">
        <v>2210</v>
      </c>
      <c r="F8" s="79">
        <v>2221</v>
      </c>
      <c r="G8" s="80">
        <v>2222</v>
      </c>
      <c r="H8" s="80">
        <v>2223</v>
      </c>
      <c r="I8" s="80">
        <v>2321</v>
      </c>
      <c r="J8" s="80">
        <v>2322</v>
      </c>
      <c r="K8" s="80">
        <v>2363</v>
      </c>
      <c r="L8" s="80" t="s">
        <v>146</v>
      </c>
      <c r="M8" s="80">
        <v>2260</v>
      </c>
      <c r="N8" s="80"/>
      <c r="O8" s="80">
        <v>2100</v>
      </c>
      <c r="P8" s="80">
        <v>2200</v>
      </c>
      <c r="Q8" s="80">
        <v>2300</v>
      </c>
      <c r="R8" s="80" t="s">
        <v>147</v>
      </c>
      <c r="S8" s="80" t="s">
        <v>148</v>
      </c>
      <c r="T8" s="80" t="s">
        <v>149</v>
      </c>
      <c r="U8" s="80" t="s">
        <v>150</v>
      </c>
      <c r="V8" s="81"/>
    </row>
    <row r="9" spans="1:22" x14ac:dyDescent="0.25">
      <c r="A9" s="77" t="s">
        <v>151</v>
      </c>
      <c r="B9" s="77" t="s">
        <v>152</v>
      </c>
      <c r="C9" s="82" t="s">
        <v>38</v>
      </c>
      <c r="D9" s="83">
        <v>68029</v>
      </c>
      <c r="E9" s="83">
        <v>3100</v>
      </c>
      <c r="F9" s="83">
        <v>2800</v>
      </c>
      <c r="G9" s="83"/>
      <c r="H9" s="83">
        <v>950</v>
      </c>
      <c r="I9" s="83"/>
      <c r="J9" s="83">
        <v>2300</v>
      </c>
      <c r="K9" s="83"/>
      <c r="L9" s="83"/>
      <c r="M9" s="83"/>
      <c r="N9" s="45">
        <f t="shared" ref="N9:N72" si="0">D9+E9+F9+G9+H9+I9+J9+K9+L9+M9</f>
        <v>77179</v>
      </c>
      <c r="O9" s="83"/>
      <c r="P9" s="83">
        <v>12000</v>
      </c>
      <c r="Q9" s="83">
        <v>1600</v>
      </c>
      <c r="R9" s="83"/>
      <c r="S9" s="83"/>
      <c r="T9" s="83"/>
      <c r="U9" s="83">
        <v>2000</v>
      </c>
      <c r="V9" s="84">
        <f t="shared" ref="V9:V72" si="1">N9+O9+P9+Q9+R9+S9+T9+U9</f>
        <v>92779</v>
      </c>
    </row>
    <row r="10" spans="1:22" ht="26.25" x14ac:dyDescent="0.25">
      <c r="A10" s="77" t="s">
        <v>151</v>
      </c>
      <c r="B10" s="77" t="s">
        <v>153</v>
      </c>
      <c r="C10" s="82" t="s">
        <v>81</v>
      </c>
      <c r="D10" s="83"/>
      <c r="E10" s="83"/>
      <c r="F10" s="83"/>
      <c r="G10" s="83"/>
      <c r="H10" s="83"/>
      <c r="I10" s="83"/>
      <c r="J10" s="83">
        <v>1100</v>
      </c>
      <c r="K10" s="83"/>
      <c r="L10" s="83"/>
      <c r="M10" s="83"/>
      <c r="N10" s="45">
        <f t="shared" si="0"/>
        <v>1100</v>
      </c>
      <c r="O10" s="83"/>
      <c r="P10" s="83">
        <v>1500</v>
      </c>
      <c r="Q10" s="83">
        <v>120</v>
      </c>
      <c r="R10" s="83"/>
      <c r="S10" s="83"/>
      <c r="T10" s="83"/>
      <c r="U10" s="83"/>
      <c r="V10" s="84">
        <f t="shared" si="1"/>
        <v>2720</v>
      </c>
    </row>
    <row r="11" spans="1:22" ht="26.25" x14ac:dyDescent="0.25">
      <c r="A11" s="77" t="s">
        <v>151</v>
      </c>
      <c r="B11" s="77" t="s">
        <v>154</v>
      </c>
      <c r="C11" s="82" t="s">
        <v>81</v>
      </c>
      <c r="D11" s="83"/>
      <c r="E11" s="83"/>
      <c r="F11" s="83"/>
      <c r="G11" s="83"/>
      <c r="H11" s="83">
        <v>5000</v>
      </c>
      <c r="I11" s="83"/>
      <c r="J11" s="83"/>
      <c r="K11" s="83"/>
      <c r="L11" s="83"/>
      <c r="M11" s="83"/>
      <c r="N11" s="45">
        <f t="shared" si="0"/>
        <v>5000</v>
      </c>
      <c r="O11" s="83"/>
      <c r="P11" s="83">
        <v>13393</v>
      </c>
      <c r="Q11" s="83">
        <v>2000</v>
      </c>
      <c r="R11" s="83"/>
      <c r="S11" s="83"/>
      <c r="T11" s="83"/>
      <c r="U11" s="83"/>
      <c r="V11" s="84">
        <f t="shared" si="1"/>
        <v>20393</v>
      </c>
    </row>
    <row r="12" spans="1:22" ht="26.25" x14ac:dyDescent="0.25">
      <c r="A12" s="77" t="s">
        <v>151</v>
      </c>
      <c r="B12" s="77" t="s">
        <v>155</v>
      </c>
      <c r="C12" s="82" t="s">
        <v>81</v>
      </c>
      <c r="D12" s="83">
        <v>16433</v>
      </c>
      <c r="E12" s="83">
        <v>20</v>
      </c>
      <c r="F12" s="83">
        <v>3800</v>
      </c>
      <c r="G12" s="83"/>
      <c r="H12" s="83">
        <v>210</v>
      </c>
      <c r="I12" s="83"/>
      <c r="J12" s="83">
        <v>90</v>
      </c>
      <c r="K12" s="83"/>
      <c r="L12" s="83"/>
      <c r="M12" s="83"/>
      <c r="N12" s="45">
        <f t="shared" si="0"/>
        <v>20553</v>
      </c>
      <c r="O12" s="83"/>
      <c r="P12" s="83">
        <v>2500</v>
      </c>
      <c r="Q12" s="83">
        <v>500</v>
      </c>
      <c r="R12" s="83"/>
      <c r="S12" s="83"/>
      <c r="T12" s="83"/>
      <c r="U12" s="83"/>
      <c r="V12" s="84">
        <f t="shared" si="1"/>
        <v>23553</v>
      </c>
    </row>
    <row r="13" spans="1:22" x14ac:dyDescent="0.25">
      <c r="A13" s="77" t="s">
        <v>151</v>
      </c>
      <c r="B13" s="77" t="s">
        <v>156</v>
      </c>
      <c r="C13" s="82" t="s">
        <v>85</v>
      </c>
      <c r="D13" s="83">
        <v>9299</v>
      </c>
      <c r="E13" s="83">
        <v>190</v>
      </c>
      <c r="F13" s="83"/>
      <c r="G13" s="83"/>
      <c r="H13" s="83"/>
      <c r="I13" s="83"/>
      <c r="J13" s="83">
        <v>200</v>
      </c>
      <c r="K13" s="83"/>
      <c r="L13" s="83"/>
      <c r="M13" s="83"/>
      <c r="N13" s="45">
        <f t="shared" si="0"/>
        <v>9689</v>
      </c>
      <c r="O13" s="83">
        <v>60</v>
      </c>
      <c r="P13" s="83">
        <v>180</v>
      </c>
      <c r="Q13" s="83">
        <v>300</v>
      </c>
      <c r="R13" s="83"/>
      <c r="S13" s="83"/>
      <c r="T13" s="83"/>
      <c r="U13" s="83"/>
      <c r="V13" s="84">
        <f t="shared" si="1"/>
        <v>10229</v>
      </c>
    </row>
    <row r="14" spans="1:22" x14ac:dyDescent="0.25">
      <c r="A14" s="77" t="s">
        <v>151</v>
      </c>
      <c r="B14" s="77" t="s">
        <v>157</v>
      </c>
      <c r="C14" s="82" t="s">
        <v>89</v>
      </c>
      <c r="D14" s="83">
        <v>17144</v>
      </c>
      <c r="E14" s="83"/>
      <c r="F14" s="83">
        <v>6000</v>
      </c>
      <c r="G14" s="83"/>
      <c r="H14" s="83"/>
      <c r="I14" s="83"/>
      <c r="J14" s="83">
        <v>250</v>
      </c>
      <c r="K14" s="83"/>
      <c r="L14" s="83"/>
      <c r="M14" s="83">
        <v>450</v>
      </c>
      <c r="N14" s="45">
        <f t="shared" si="0"/>
        <v>23844</v>
      </c>
      <c r="O14" s="83"/>
      <c r="P14" s="83">
        <v>1200</v>
      </c>
      <c r="Q14" s="83">
        <v>2500</v>
      </c>
      <c r="R14" s="83"/>
      <c r="S14" s="83"/>
      <c r="T14" s="83"/>
      <c r="U14" s="83"/>
      <c r="V14" s="84">
        <f t="shared" si="1"/>
        <v>27544</v>
      </c>
    </row>
    <row r="15" spans="1:22" x14ac:dyDescent="0.25">
      <c r="A15" s="77" t="s">
        <v>151</v>
      </c>
      <c r="B15" s="77" t="s">
        <v>158</v>
      </c>
      <c r="C15" s="82" t="s">
        <v>91</v>
      </c>
      <c r="D15" s="83">
        <v>17663</v>
      </c>
      <c r="E15" s="83">
        <v>380</v>
      </c>
      <c r="F15" s="83"/>
      <c r="G15" s="83"/>
      <c r="H15" s="83">
        <v>300</v>
      </c>
      <c r="I15" s="83">
        <v>250</v>
      </c>
      <c r="J15" s="83">
        <v>30</v>
      </c>
      <c r="K15" s="83"/>
      <c r="L15" s="83"/>
      <c r="M15" s="83"/>
      <c r="N15" s="45">
        <f t="shared" si="0"/>
        <v>18623</v>
      </c>
      <c r="O15" s="83"/>
      <c r="P15" s="83">
        <v>300</v>
      </c>
      <c r="Q15" s="83">
        <v>1600</v>
      </c>
      <c r="R15" s="83">
        <v>2732</v>
      </c>
      <c r="S15" s="83"/>
      <c r="T15" s="83"/>
      <c r="U15" s="83"/>
      <c r="V15" s="84">
        <f t="shared" si="1"/>
        <v>23255</v>
      </c>
    </row>
    <row r="16" spans="1:22" x14ac:dyDescent="0.25">
      <c r="A16" s="77" t="s">
        <v>151</v>
      </c>
      <c r="B16" s="77" t="s">
        <v>159</v>
      </c>
      <c r="C16" s="82" t="s">
        <v>91</v>
      </c>
      <c r="D16" s="83">
        <v>41304</v>
      </c>
      <c r="E16" s="83">
        <v>90</v>
      </c>
      <c r="F16" s="83"/>
      <c r="G16" s="83">
        <v>480</v>
      </c>
      <c r="H16" s="83">
        <v>2000</v>
      </c>
      <c r="I16" s="83">
        <v>5400</v>
      </c>
      <c r="J16" s="83">
        <v>800</v>
      </c>
      <c r="K16" s="83"/>
      <c r="L16" s="83"/>
      <c r="M16" s="83"/>
      <c r="N16" s="45">
        <f t="shared" si="0"/>
        <v>50074</v>
      </c>
      <c r="O16" s="83"/>
      <c r="P16" s="83">
        <v>5500</v>
      </c>
      <c r="Q16" s="83">
        <v>1900</v>
      </c>
      <c r="R16" s="83"/>
      <c r="S16" s="83"/>
      <c r="T16" s="83"/>
      <c r="U16" s="83"/>
      <c r="V16" s="84">
        <f t="shared" si="1"/>
        <v>57474</v>
      </c>
    </row>
    <row r="17" spans="1:22" x14ac:dyDescent="0.25">
      <c r="A17" s="77" t="s">
        <v>151</v>
      </c>
      <c r="B17" s="77" t="s">
        <v>160</v>
      </c>
      <c r="C17" s="82" t="s">
        <v>99</v>
      </c>
      <c r="D17" s="83">
        <v>37848</v>
      </c>
      <c r="E17" s="83">
        <v>260</v>
      </c>
      <c r="F17" s="83">
        <v>5400</v>
      </c>
      <c r="G17" s="83">
        <v>1500</v>
      </c>
      <c r="H17" s="83">
        <v>2750</v>
      </c>
      <c r="I17" s="83">
        <v>400</v>
      </c>
      <c r="J17" s="83">
        <v>150</v>
      </c>
      <c r="K17" s="83">
        <v>4851</v>
      </c>
      <c r="L17" s="83"/>
      <c r="M17" s="83"/>
      <c r="N17" s="45">
        <f t="shared" si="0"/>
        <v>53159</v>
      </c>
      <c r="O17" s="83"/>
      <c r="P17" s="83">
        <v>2250</v>
      </c>
      <c r="Q17" s="83">
        <v>3300</v>
      </c>
      <c r="R17" s="83"/>
      <c r="S17" s="83"/>
      <c r="T17" s="83"/>
      <c r="U17" s="83"/>
      <c r="V17" s="84">
        <f t="shared" si="1"/>
        <v>58709</v>
      </c>
    </row>
    <row r="18" spans="1:22" ht="39" x14ac:dyDescent="0.25">
      <c r="A18" s="77" t="s">
        <v>151</v>
      </c>
      <c r="B18" s="77" t="s">
        <v>161</v>
      </c>
      <c r="C18" s="82" t="s">
        <v>99</v>
      </c>
      <c r="D18" s="83">
        <v>27773</v>
      </c>
      <c r="E18" s="83"/>
      <c r="F18" s="83"/>
      <c r="G18" s="83"/>
      <c r="H18" s="83"/>
      <c r="I18" s="83"/>
      <c r="J18" s="83"/>
      <c r="K18" s="83"/>
      <c r="L18" s="83"/>
      <c r="M18" s="83"/>
      <c r="N18" s="45">
        <f t="shared" si="0"/>
        <v>27773</v>
      </c>
      <c r="O18" s="83"/>
      <c r="P18" s="83"/>
      <c r="Q18" s="83"/>
      <c r="R18" s="83"/>
      <c r="S18" s="83"/>
      <c r="T18" s="83"/>
      <c r="U18" s="83"/>
      <c r="V18" s="84">
        <f t="shared" si="1"/>
        <v>27773</v>
      </c>
    </row>
    <row r="19" spans="1:22" ht="64.5" x14ac:dyDescent="0.25">
      <c r="A19" s="77" t="s">
        <v>151</v>
      </c>
      <c r="B19" s="77" t="s">
        <v>162</v>
      </c>
      <c r="C19" s="82" t="s">
        <v>99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45">
        <f t="shared" si="0"/>
        <v>0</v>
      </c>
      <c r="O19" s="83"/>
      <c r="P19" s="83"/>
      <c r="Q19" s="83"/>
      <c r="R19" s="83"/>
      <c r="S19" s="83"/>
      <c r="T19" s="83"/>
      <c r="U19" s="83"/>
      <c r="V19" s="84">
        <f t="shared" si="1"/>
        <v>0</v>
      </c>
    </row>
    <row r="20" spans="1:22" x14ac:dyDescent="0.25">
      <c r="A20" s="77" t="s">
        <v>151</v>
      </c>
      <c r="B20" s="77" t="s">
        <v>163</v>
      </c>
      <c r="C20" s="82" t="s">
        <v>101</v>
      </c>
      <c r="D20" s="83">
        <v>82845</v>
      </c>
      <c r="E20" s="83">
        <v>2250</v>
      </c>
      <c r="F20" s="83">
        <v>19000</v>
      </c>
      <c r="G20" s="83">
        <v>1500</v>
      </c>
      <c r="H20" s="83">
        <v>9200</v>
      </c>
      <c r="I20" s="83"/>
      <c r="J20" s="83">
        <v>650</v>
      </c>
      <c r="K20" s="83">
        <v>4019</v>
      </c>
      <c r="L20" s="83"/>
      <c r="M20" s="83"/>
      <c r="N20" s="45">
        <f t="shared" si="0"/>
        <v>119464</v>
      </c>
      <c r="O20" s="83"/>
      <c r="P20" s="83">
        <v>6300</v>
      </c>
      <c r="Q20" s="83">
        <v>6500</v>
      </c>
      <c r="R20" s="83"/>
      <c r="S20" s="83"/>
      <c r="T20" s="83"/>
      <c r="U20" s="83"/>
      <c r="V20" s="84">
        <f t="shared" si="1"/>
        <v>132264</v>
      </c>
    </row>
    <row r="21" spans="1:22" ht="39" x14ac:dyDescent="0.25">
      <c r="A21" s="77" t="s">
        <v>151</v>
      </c>
      <c r="B21" s="77" t="s">
        <v>164</v>
      </c>
      <c r="C21" s="82" t="s">
        <v>101</v>
      </c>
      <c r="D21" s="83">
        <v>3164</v>
      </c>
      <c r="E21" s="83"/>
      <c r="F21" s="83"/>
      <c r="G21" s="83"/>
      <c r="H21" s="83"/>
      <c r="I21" s="83"/>
      <c r="J21" s="83"/>
      <c r="K21" s="83"/>
      <c r="L21" s="83"/>
      <c r="M21" s="83"/>
      <c r="N21" s="45">
        <f t="shared" si="0"/>
        <v>3164</v>
      </c>
      <c r="O21" s="83"/>
      <c r="P21" s="83"/>
      <c r="Q21" s="83"/>
      <c r="R21" s="83"/>
      <c r="S21" s="83"/>
      <c r="T21" s="83"/>
      <c r="U21" s="83"/>
      <c r="V21" s="84">
        <f t="shared" si="1"/>
        <v>3164</v>
      </c>
    </row>
    <row r="22" spans="1:22" ht="51.75" x14ac:dyDescent="0.25">
      <c r="A22" s="77" t="s">
        <v>151</v>
      </c>
      <c r="B22" s="77" t="s">
        <v>165</v>
      </c>
      <c r="C22" s="82" t="s">
        <v>101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45">
        <f t="shared" si="0"/>
        <v>0</v>
      </c>
      <c r="O22" s="83"/>
      <c r="P22" s="83"/>
      <c r="Q22" s="83"/>
      <c r="R22" s="83"/>
      <c r="S22" s="83"/>
      <c r="T22" s="83"/>
      <c r="U22" s="83"/>
      <c r="V22" s="84">
        <f t="shared" si="1"/>
        <v>0</v>
      </c>
    </row>
    <row r="23" spans="1:22" ht="26.25" x14ac:dyDescent="0.25">
      <c r="A23" s="77" t="s">
        <v>151</v>
      </c>
      <c r="B23" s="77" t="s">
        <v>166</v>
      </c>
      <c r="C23" s="82" t="s">
        <v>101</v>
      </c>
      <c r="D23" s="83"/>
      <c r="E23" s="83"/>
      <c r="F23" s="83"/>
      <c r="G23" s="83"/>
      <c r="H23" s="83"/>
      <c r="I23" s="83"/>
      <c r="J23" s="83"/>
      <c r="K23" s="83">
        <v>2305</v>
      </c>
      <c r="L23" s="83"/>
      <c r="M23" s="83"/>
      <c r="N23" s="45">
        <f t="shared" si="0"/>
        <v>2305</v>
      </c>
      <c r="O23" s="83"/>
      <c r="P23" s="83"/>
      <c r="Q23" s="83"/>
      <c r="R23" s="83"/>
      <c r="S23" s="83"/>
      <c r="T23" s="83"/>
      <c r="U23" s="83"/>
      <c r="V23" s="84">
        <f t="shared" si="1"/>
        <v>2305</v>
      </c>
    </row>
    <row r="24" spans="1:22" ht="51.75" x14ac:dyDescent="0.25">
      <c r="A24" s="77" t="s">
        <v>151</v>
      </c>
      <c r="B24" s="77" t="s">
        <v>167</v>
      </c>
      <c r="C24" s="82" t="s">
        <v>105</v>
      </c>
      <c r="D24" s="83"/>
      <c r="E24" s="83"/>
      <c r="F24" s="83"/>
      <c r="G24" s="83"/>
      <c r="H24" s="83"/>
      <c r="I24" s="83"/>
      <c r="J24" s="83"/>
      <c r="K24" s="83"/>
      <c r="L24" s="83">
        <v>8300</v>
      </c>
      <c r="M24" s="83"/>
      <c r="N24" s="45">
        <f t="shared" si="0"/>
        <v>8300</v>
      </c>
      <c r="O24" s="83"/>
      <c r="P24" s="83"/>
      <c r="Q24" s="83"/>
      <c r="R24" s="83"/>
      <c r="S24" s="83"/>
      <c r="T24" s="83"/>
      <c r="U24" s="83"/>
      <c r="V24" s="84">
        <f t="shared" si="1"/>
        <v>8300</v>
      </c>
    </row>
    <row r="25" spans="1:22" x14ac:dyDescent="0.25">
      <c r="A25" s="77" t="s">
        <v>151</v>
      </c>
      <c r="B25" s="77" t="s">
        <v>168</v>
      </c>
      <c r="C25" s="82" t="s">
        <v>117</v>
      </c>
      <c r="D25" s="83"/>
      <c r="E25" s="83">
        <v>110</v>
      </c>
      <c r="F25" s="83"/>
      <c r="G25" s="83"/>
      <c r="H25" s="83"/>
      <c r="I25" s="83"/>
      <c r="J25" s="83">
        <v>2200</v>
      </c>
      <c r="K25" s="83"/>
      <c r="L25" s="83"/>
      <c r="M25" s="83"/>
      <c r="N25" s="45">
        <f t="shared" si="0"/>
        <v>2310</v>
      </c>
      <c r="O25" s="83"/>
      <c r="P25" s="83">
        <v>100</v>
      </c>
      <c r="Q25" s="83">
        <v>70</v>
      </c>
      <c r="R25" s="83"/>
      <c r="S25" s="83"/>
      <c r="T25" s="83"/>
      <c r="U25" s="83"/>
      <c r="V25" s="84">
        <f t="shared" si="1"/>
        <v>2480</v>
      </c>
    </row>
    <row r="26" spans="1:22" x14ac:dyDescent="0.25">
      <c r="A26" s="77" t="s">
        <v>151</v>
      </c>
      <c r="B26" s="77" t="s">
        <v>169</v>
      </c>
      <c r="C26" s="82" t="s">
        <v>113</v>
      </c>
      <c r="D26" s="83"/>
      <c r="E26" s="83"/>
      <c r="F26" s="83"/>
      <c r="G26" s="83"/>
      <c r="H26" s="83"/>
      <c r="I26" s="83"/>
      <c r="J26" s="83">
        <v>150</v>
      </c>
      <c r="K26" s="83"/>
      <c r="L26" s="83"/>
      <c r="M26" s="83"/>
      <c r="N26" s="45">
        <f t="shared" si="0"/>
        <v>150</v>
      </c>
      <c r="O26" s="83"/>
      <c r="P26" s="83">
        <v>30</v>
      </c>
      <c r="Q26" s="83">
        <v>60</v>
      </c>
      <c r="R26" s="83"/>
      <c r="S26" s="83"/>
      <c r="T26" s="83"/>
      <c r="U26" s="83"/>
      <c r="V26" s="84">
        <f t="shared" si="1"/>
        <v>240</v>
      </c>
    </row>
    <row r="27" spans="1:22" ht="26.25" x14ac:dyDescent="0.25">
      <c r="A27" s="77" t="s">
        <v>151</v>
      </c>
      <c r="B27" s="77" t="s">
        <v>170</v>
      </c>
      <c r="C27" s="82" t="s">
        <v>105</v>
      </c>
      <c r="D27" s="83"/>
      <c r="E27" s="83"/>
      <c r="F27" s="83"/>
      <c r="G27" s="83"/>
      <c r="H27" s="83"/>
      <c r="I27" s="83"/>
      <c r="J27" s="83">
        <v>3950</v>
      </c>
      <c r="K27" s="83"/>
      <c r="L27" s="83">
        <v>9400</v>
      </c>
      <c r="M27" s="83"/>
      <c r="N27" s="45">
        <f t="shared" si="0"/>
        <v>13350</v>
      </c>
      <c r="O27" s="83"/>
      <c r="P27" s="83"/>
      <c r="Q27" s="83"/>
      <c r="R27" s="83"/>
      <c r="S27" s="83"/>
      <c r="T27" s="83"/>
      <c r="U27" s="83"/>
      <c r="V27" s="84">
        <f t="shared" si="1"/>
        <v>13350</v>
      </c>
    </row>
    <row r="28" spans="1:22" ht="26.25" x14ac:dyDescent="0.25">
      <c r="A28" s="77" t="s">
        <v>151</v>
      </c>
      <c r="B28" s="77" t="s">
        <v>171</v>
      </c>
      <c r="C28" s="82" t="s">
        <v>95</v>
      </c>
      <c r="D28" s="83">
        <v>5888</v>
      </c>
      <c r="E28" s="83"/>
      <c r="F28" s="83"/>
      <c r="G28" s="83"/>
      <c r="H28" s="83"/>
      <c r="I28" s="83"/>
      <c r="J28" s="83">
        <v>250</v>
      </c>
      <c r="K28" s="83"/>
      <c r="L28" s="83"/>
      <c r="M28" s="83"/>
      <c r="N28" s="45">
        <f t="shared" si="0"/>
        <v>6138</v>
      </c>
      <c r="O28" s="83">
        <v>40</v>
      </c>
      <c r="P28" s="83">
        <v>100</v>
      </c>
      <c r="Q28" s="83">
        <v>1100</v>
      </c>
      <c r="R28" s="83"/>
      <c r="S28" s="83"/>
      <c r="T28" s="83"/>
      <c r="U28" s="83"/>
      <c r="V28" s="84">
        <f t="shared" si="1"/>
        <v>7378</v>
      </c>
    </row>
    <row r="29" spans="1:22" ht="26.25" x14ac:dyDescent="0.25">
      <c r="A29" s="77" t="s">
        <v>151</v>
      </c>
      <c r="B29" s="77" t="s">
        <v>172</v>
      </c>
      <c r="C29" s="82" t="s">
        <v>101</v>
      </c>
      <c r="D29" s="83">
        <v>71156</v>
      </c>
      <c r="E29" s="83"/>
      <c r="F29" s="83"/>
      <c r="G29" s="83"/>
      <c r="H29" s="83"/>
      <c r="I29" s="83"/>
      <c r="J29" s="83"/>
      <c r="K29" s="83"/>
      <c r="L29" s="83"/>
      <c r="M29" s="83"/>
      <c r="N29" s="45">
        <f t="shared" si="0"/>
        <v>71156</v>
      </c>
      <c r="O29" s="83"/>
      <c r="P29" s="83"/>
      <c r="Q29" s="83"/>
      <c r="R29" s="83"/>
      <c r="S29" s="83"/>
      <c r="T29" s="83"/>
      <c r="U29" s="83"/>
      <c r="V29" s="84">
        <f t="shared" si="1"/>
        <v>71156</v>
      </c>
    </row>
    <row r="30" spans="1:22" ht="39" x14ac:dyDescent="0.25">
      <c r="A30" s="77" t="s">
        <v>151</v>
      </c>
      <c r="B30" s="77" t="s">
        <v>173</v>
      </c>
      <c r="C30" s="82" t="s">
        <v>101</v>
      </c>
      <c r="D30" s="83">
        <v>1904</v>
      </c>
      <c r="E30" s="83"/>
      <c r="F30" s="83"/>
      <c r="G30" s="83"/>
      <c r="H30" s="83"/>
      <c r="I30" s="83"/>
      <c r="J30" s="83"/>
      <c r="K30" s="83"/>
      <c r="L30" s="83"/>
      <c r="M30" s="83"/>
      <c r="N30" s="45">
        <f t="shared" si="0"/>
        <v>1904</v>
      </c>
      <c r="O30" s="83"/>
      <c r="P30" s="83"/>
      <c r="Q30" s="83"/>
      <c r="R30" s="83"/>
      <c r="S30" s="83"/>
      <c r="T30" s="83"/>
      <c r="U30" s="83"/>
      <c r="V30" s="84">
        <f t="shared" si="1"/>
        <v>1904</v>
      </c>
    </row>
    <row r="31" spans="1:22" ht="26.25" x14ac:dyDescent="0.25">
      <c r="A31" s="77" t="s">
        <v>151</v>
      </c>
      <c r="B31" s="77" t="s">
        <v>174</v>
      </c>
      <c r="C31" s="82" t="s">
        <v>103</v>
      </c>
      <c r="D31" s="83">
        <v>3759</v>
      </c>
      <c r="E31" s="83"/>
      <c r="F31" s="83"/>
      <c r="G31" s="83"/>
      <c r="H31" s="83"/>
      <c r="I31" s="83"/>
      <c r="J31" s="83"/>
      <c r="K31" s="83"/>
      <c r="L31" s="83"/>
      <c r="M31" s="83"/>
      <c r="N31" s="45">
        <f t="shared" si="0"/>
        <v>3759</v>
      </c>
      <c r="O31" s="83"/>
      <c r="P31" s="83"/>
      <c r="Q31" s="83"/>
      <c r="R31" s="83"/>
      <c r="S31" s="83"/>
      <c r="T31" s="83"/>
      <c r="U31" s="83"/>
      <c r="V31" s="84">
        <f t="shared" si="1"/>
        <v>3759</v>
      </c>
    </row>
    <row r="32" spans="1:22" ht="39" x14ac:dyDescent="0.25">
      <c r="A32" s="77" t="s">
        <v>151</v>
      </c>
      <c r="B32" s="77" t="s">
        <v>175</v>
      </c>
      <c r="C32" s="82" t="s">
        <v>103</v>
      </c>
      <c r="D32" s="83">
        <v>295</v>
      </c>
      <c r="E32" s="83"/>
      <c r="F32" s="83"/>
      <c r="G32" s="83"/>
      <c r="H32" s="83"/>
      <c r="I32" s="83"/>
      <c r="J32" s="83"/>
      <c r="K32" s="83"/>
      <c r="L32" s="83"/>
      <c r="M32" s="83"/>
      <c r="N32" s="45">
        <f t="shared" si="0"/>
        <v>295</v>
      </c>
      <c r="O32" s="83"/>
      <c r="P32" s="83"/>
      <c r="Q32" s="83"/>
      <c r="R32" s="83"/>
      <c r="S32" s="83"/>
      <c r="T32" s="83"/>
      <c r="U32" s="83"/>
      <c r="V32" s="84">
        <f t="shared" si="1"/>
        <v>295</v>
      </c>
    </row>
    <row r="33" spans="1:22" ht="26.25" x14ac:dyDescent="0.25">
      <c r="A33" s="77" t="s">
        <v>151</v>
      </c>
      <c r="B33" s="77" t="s">
        <v>176</v>
      </c>
      <c r="C33" s="82" t="s">
        <v>99</v>
      </c>
      <c r="D33" s="83">
        <v>10482</v>
      </c>
      <c r="E33" s="83"/>
      <c r="F33" s="83"/>
      <c r="G33" s="83"/>
      <c r="H33" s="83"/>
      <c r="I33" s="83"/>
      <c r="J33" s="83"/>
      <c r="K33" s="83"/>
      <c r="L33" s="83"/>
      <c r="M33" s="83"/>
      <c r="N33" s="45">
        <f t="shared" si="0"/>
        <v>10482</v>
      </c>
      <c r="O33" s="83"/>
      <c r="P33" s="83"/>
      <c r="Q33" s="83"/>
      <c r="R33" s="83"/>
      <c r="S33" s="83"/>
      <c r="T33" s="83"/>
      <c r="U33" s="83"/>
      <c r="V33" s="84">
        <f t="shared" si="1"/>
        <v>10482</v>
      </c>
    </row>
    <row r="34" spans="1:22" ht="39" x14ac:dyDescent="0.25">
      <c r="A34" s="77" t="s">
        <v>151</v>
      </c>
      <c r="B34" s="77" t="s">
        <v>177</v>
      </c>
      <c r="C34" s="82" t="s">
        <v>99</v>
      </c>
      <c r="D34" s="83">
        <v>361</v>
      </c>
      <c r="E34" s="83"/>
      <c r="F34" s="83"/>
      <c r="G34" s="83"/>
      <c r="H34" s="83"/>
      <c r="I34" s="83"/>
      <c r="J34" s="83"/>
      <c r="K34" s="83"/>
      <c r="L34" s="83"/>
      <c r="M34" s="83"/>
      <c r="N34" s="45">
        <f t="shared" si="0"/>
        <v>361</v>
      </c>
      <c r="O34" s="83"/>
      <c r="P34" s="83"/>
      <c r="Q34" s="83"/>
      <c r="R34" s="83"/>
      <c r="S34" s="83"/>
      <c r="T34" s="83"/>
      <c r="U34" s="83"/>
      <c r="V34" s="84">
        <f t="shared" si="1"/>
        <v>361</v>
      </c>
    </row>
    <row r="35" spans="1:22" x14ac:dyDescent="0.25">
      <c r="A35" s="77" t="s">
        <v>151</v>
      </c>
      <c r="B35" s="77" t="s">
        <v>178</v>
      </c>
      <c r="C35" s="82" t="s">
        <v>115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45">
        <f t="shared" si="0"/>
        <v>0</v>
      </c>
      <c r="O35" s="83"/>
      <c r="P35" s="83"/>
      <c r="Q35" s="83"/>
      <c r="R35" s="83"/>
      <c r="S35" s="83"/>
      <c r="T35" s="83">
        <v>7400</v>
      </c>
      <c r="U35" s="83"/>
      <c r="V35" s="84">
        <f t="shared" si="1"/>
        <v>7400</v>
      </c>
    </row>
    <row r="36" spans="1:22" x14ac:dyDescent="0.25">
      <c r="A36" s="77" t="s">
        <v>151</v>
      </c>
      <c r="B36" s="77" t="s">
        <v>179</v>
      </c>
      <c r="C36" s="82"/>
      <c r="D36" s="83">
        <f>ROUND((D9+D12+D14+D15+D16+D17+D18+D19+D28+D33+D20+D34)*0.02,0)</f>
        <v>6515</v>
      </c>
      <c r="E36" s="83"/>
      <c r="F36" s="83"/>
      <c r="G36" s="83"/>
      <c r="H36" s="83"/>
      <c r="I36" s="83"/>
      <c r="J36" s="83"/>
      <c r="K36" s="83"/>
      <c r="L36" s="83"/>
      <c r="M36" s="83"/>
      <c r="N36" s="45">
        <f t="shared" si="0"/>
        <v>6515</v>
      </c>
      <c r="O36" s="83"/>
      <c r="P36" s="83"/>
      <c r="Q36" s="83"/>
      <c r="R36" s="83"/>
      <c r="S36" s="83"/>
      <c r="T36" s="83"/>
      <c r="U36" s="83"/>
      <c r="V36" s="84">
        <f t="shared" si="1"/>
        <v>6515</v>
      </c>
    </row>
    <row r="37" spans="1:22" x14ac:dyDescent="0.25">
      <c r="A37" s="77" t="s">
        <v>151</v>
      </c>
      <c r="B37" s="77" t="s">
        <v>180</v>
      </c>
      <c r="C37" s="82"/>
      <c r="D37" s="83">
        <f>ROUND((D9+D12+D14+D15+D16+D17+D18+D19+D20+D33+D34+D28)/12*0.25,0)</f>
        <v>6787</v>
      </c>
      <c r="E37" s="83"/>
      <c r="F37" s="83"/>
      <c r="G37" s="83"/>
      <c r="H37" s="83"/>
      <c r="I37" s="83"/>
      <c r="J37" s="83"/>
      <c r="K37" s="83"/>
      <c r="L37" s="83"/>
      <c r="M37" s="83"/>
      <c r="N37" s="45">
        <f t="shared" si="0"/>
        <v>6787</v>
      </c>
      <c r="O37" s="83"/>
      <c r="P37" s="83"/>
      <c r="Q37" s="83"/>
      <c r="R37" s="83"/>
      <c r="S37" s="83"/>
      <c r="T37" s="83"/>
      <c r="U37" s="83"/>
      <c r="V37" s="84">
        <f t="shared" si="1"/>
        <v>6787</v>
      </c>
    </row>
    <row r="38" spans="1:22" x14ac:dyDescent="0.25">
      <c r="A38" s="85" t="s">
        <v>151</v>
      </c>
      <c r="B38" s="85" t="s">
        <v>181</v>
      </c>
      <c r="C38" s="86"/>
      <c r="D38" s="84">
        <f t="shared" ref="D38:M38" si="2">SUM(D9:D37)</f>
        <v>428649</v>
      </c>
      <c r="E38" s="84">
        <f t="shared" si="2"/>
        <v>6400</v>
      </c>
      <c r="F38" s="84">
        <f t="shared" si="2"/>
        <v>37000</v>
      </c>
      <c r="G38" s="84">
        <f t="shared" si="2"/>
        <v>3480</v>
      </c>
      <c r="H38" s="84">
        <f t="shared" si="2"/>
        <v>20410</v>
      </c>
      <c r="I38" s="84">
        <f t="shared" si="2"/>
        <v>6050</v>
      </c>
      <c r="J38" s="84">
        <f t="shared" si="2"/>
        <v>12120</v>
      </c>
      <c r="K38" s="84">
        <f t="shared" si="2"/>
        <v>11175</v>
      </c>
      <c r="L38" s="84">
        <f t="shared" si="2"/>
        <v>17700</v>
      </c>
      <c r="M38" s="84">
        <f t="shared" si="2"/>
        <v>450</v>
      </c>
      <c r="N38" s="84">
        <f t="shared" si="0"/>
        <v>543434</v>
      </c>
      <c r="O38" s="84">
        <f t="shared" ref="O38:U38" si="3">SUM(O9:O37)</f>
        <v>100</v>
      </c>
      <c r="P38" s="84">
        <f t="shared" si="3"/>
        <v>45353</v>
      </c>
      <c r="Q38" s="84">
        <f t="shared" si="3"/>
        <v>21550</v>
      </c>
      <c r="R38" s="84">
        <f t="shared" si="3"/>
        <v>2732</v>
      </c>
      <c r="S38" s="84">
        <f t="shared" si="3"/>
        <v>0</v>
      </c>
      <c r="T38" s="84">
        <f t="shared" si="3"/>
        <v>7400</v>
      </c>
      <c r="U38" s="84">
        <f t="shared" si="3"/>
        <v>2000</v>
      </c>
      <c r="V38" s="84">
        <f t="shared" si="1"/>
        <v>622569</v>
      </c>
    </row>
    <row r="39" spans="1:22" x14ac:dyDescent="0.25">
      <c r="A39" s="77" t="s">
        <v>182</v>
      </c>
      <c r="B39" s="77" t="s">
        <v>152</v>
      </c>
      <c r="C39" s="82" t="s">
        <v>38</v>
      </c>
      <c r="D39" s="83">
        <v>69423</v>
      </c>
      <c r="E39" s="83">
        <v>1460</v>
      </c>
      <c r="F39" s="83">
        <v>3260</v>
      </c>
      <c r="G39" s="83">
        <v>80</v>
      </c>
      <c r="H39" s="83">
        <v>600</v>
      </c>
      <c r="I39" s="83"/>
      <c r="J39" s="83">
        <v>1200</v>
      </c>
      <c r="K39" s="83"/>
      <c r="L39" s="83"/>
      <c r="M39" s="83"/>
      <c r="N39" s="45">
        <f t="shared" si="0"/>
        <v>76023</v>
      </c>
      <c r="O39" s="83"/>
      <c r="P39" s="83">
        <v>6750</v>
      </c>
      <c r="Q39" s="83">
        <v>4300</v>
      </c>
      <c r="R39" s="83"/>
      <c r="S39" s="83"/>
      <c r="T39" s="83"/>
      <c r="U39" s="83"/>
      <c r="V39" s="84">
        <f t="shared" si="1"/>
        <v>87073</v>
      </c>
    </row>
    <row r="40" spans="1:22" x14ac:dyDescent="0.25">
      <c r="A40" s="77" t="s">
        <v>182</v>
      </c>
      <c r="B40" s="77" t="s">
        <v>169</v>
      </c>
      <c r="C40" s="82" t="s">
        <v>113</v>
      </c>
      <c r="D40" s="83"/>
      <c r="E40" s="83">
        <v>100</v>
      </c>
      <c r="F40" s="83"/>
      <c r="G40" s="83"/>
      <c r="H40" s="83"/>
      <c r="I40" s="83"/>
      <c r="J40" s="83">
        <v>100</v>
      </c>
      <c r="K40" s="83"/>
      <c r="L40" s="83"/>
      <c r="M40" s="83"/>
      <c r="N40" s="45">
        <f t="shared" si="0"/>
        <v>200</v>
      </c>
      <c r="O40" s="83"/>
      <c r="P40" s="83"/>
      <c r="Q40" s="83">
        <v>120</v>
      </c>
      <c r="R40" s="83"/>
      <c r="S40" s="83"/>
      <c r="T40" s="83"/>
      <c r="U40" s="83"/>
      <c r="V40" s="84">
        <f t="shared" si="1"/>
        <v>320</v>
      </c>
    </row>
    <row r="41" spans="1:22" x14ac:dyDescent="0.25">
      <c r="A41" s="77" t="s">
        <v>182</v>
      </c>
      <c r="B41" s="77" t="s">
        <v>183</v>
      </c>
      <c r="C41" s="82" t="s">
        <v>117</v>
      </c>
      <c r="D41" s="83"/>
      <c r="E41" s="83">
        <v>300</v>
      </c>
      <c r="F41" s="83"/>
      <c r="G41" s="83"/>
      <c r="H41" s="83"/>
      <c r="I41" s="83"/>
      <c r="J41" s="83">
        <v>320</v>
      </c>
      <c r="K41" s="83"/>
      <c r="L41" s="83"/>
      <c r="M41" s="83"/>
      <c r="N41" s="45">
        <f t="shared" si="0"/>
        <v>620</v>
      </c>
      <c r="O41" s="83"/>
      <c r="P41" s="83">
        <v>40</v>
      </c>
      <c r="Q41" s="83">
        <v>150</v>
      </c>
      <c r="R41" s="83"/>
      <c r="S41" s="83"/>
      <c r="T41" s="83"/>
      <c r="U41" s="83"/>
      <c r="V41" s="84">
        <f t="shared" si="1"/>
        <v>810</v>
      </c>
    </row>
    <row r="42" spans="1:22" ht="26.25" x14ac:dyDescent="0.25">
      <c r="A42" s="77" t="s">
        <v>182</v>
      </c>
      <c r="B42" s="77" t="s">
        <v>184</v>
      </c>
      <c r="C42" s="82" t="s">
        <v>81</v>
      </c>
      <c r="D42" s="83">
        <v>89786</v>
      </c>
      <c r="E42" s="83"/>
      <c r="F42" s="83"/>
      <c r="G42" s="83"/>
      <c r="H42" s="83">
        <v>140</v>
      </c>
      <c r="I42" s="83"/>
      <c r="J42" s="83">
        <v>1400</v>
      </c>
      <c r="K42" s="83"/>
      <c r="L42" s="83"/>
      <c r="M42" s="83"/>
      <c r="N42" s="45">
        <f t="shared" si="0"/>
        <v>91326</v>
      </c>
      <c r="O42" s="83"/>
      <c r="P42" s="83">
        <v>3200</v>
      </c>
      <c r="Q42" s="83">
        <v>2600</v>
      </c>
      <c r="R42" s="83"/>
      <c r="S42" s="83"/>
      <c r="T42" s="83"/>
      <c r="U42" s="83"/>
      <c r="V42" s="84">
        <f t="shared" si="1"/>
        <v>97126</v>
      </c>
    </row>
    <row r="43" spans="1:22" ht="26.25" x14ac:dyDescent="0.25">
      <c r="A43" s="77" t="s">
        <v>182</v>
      </c>
      <c r="B43" s="77" t="s">
        <v>154</v>
      </c>
      <c r="C43" s="82" t="s">
        <v>81</v>
      </c>
      <c r="D43" s="83"/>
      <c r="E43" s="83"/>
      <c r="F43" s="83"/>
      <c r="G43" s="83"/>
      <c r="H43" s="83">
        <v>350</v>
      </c>
      <c r="I43" s="83"/>
      <c r="J43" s="83">
        <v>1400</v>
      </c>
      <c r="K43" s="83"/>
      <c r="L43" s="83"/>
      <c r="M43" s="83"/>
      <c r="N43" s="45">
        <f t="shared" si="0"/>
        <v>1750</v>
      </c>
      <c r="O43" s="83"/>
      <c r="P43" s="83">
        <v>11579</v>
      </c>
      <c r="Q43" s="83">
        <v>5100</v>
      </c>
      <c r="R43" s="83"/>
      <c r="S43" s="83"/>
      <c r="T43" s="83"/>
      <c r="U43" s="83"/>
      <c r="V43" s="84">
        <f t="shared" si="1"/>
        <v>18429</v>
      </c>
    </row>
    <row r="44" spans="1:22" x14ac:dyDescent="0.25">
      <c r="A44" s="77" t="s">
        <v>182</v>
      </c>
      <c r="B44" s="77" t="s">
        <v>185</v>
      </c>
      <c r="C44" s="82" t="s">
        <v>85</v>
      </c>
      <c r="D44" s="83"/>
      <c r="E44" s="83"/>
      <c r="F44" s="83">
        <v>800</v>
      </c>
      <c r="G44" s="83"/>
      <c r="H44" s="83">
        <v>380</v>
      </c>
      <c r="I44" s="83"/>
      <c r="J44" s="83"/>
      <c r="K44" s="83"/>
      <c r="L44" s="83"/>
      <c r="M44" s="83"/>
      <c r="N44" s="45">
        <f t="shared" si="0"/>
        <v>1180</v>
      </c>
      <c r="O44" s="83"/>
      <c r="P44" s="83"/>
      <c r="Q44" s="83"/>
      <c r="R44" s="83"/>
      <c r="S44" s="83"/>
      <c r="T44" s="83"/>
      <c r="U44" s="83"/>
      <c r="V44" s="84">
        <f t="shared" si="1"/>
        <v>1180</v>
      </c>
    </row>
    <row r="45" spans="1:22" x14ac:dyDescent="0.25">
      <c r="A45" s="77" t="s">
        <v>182</v>
      </c>
      <c r="B45" s="77" t="s">
        <v>159</v>
      </c>
      <c r="C45" s="82" t="s">
        <v>91</v>
      </c>
      <c r="D45" s="83">
        <v>23655</v>
      </c>
      <c r="E45" s="83">
        <v>200</v>
      </c>
      <c r="F45" s="83">
        <v>9400</v>
      </c>
      <c r="G45" s="83">
        <v>130</v>
      </c>
      <c r="H45" s="83">
        <v>750</v>
      </c>
      <c r="I45" s="83"/>
      <c r="J45" s="83">
        <v>350</v>
      </c>
      <c r="K45" s="83"/>
      <c r="L45" s="83"/>
      <c r="M45" s="83"/>
      <c r="N45" s="45">
        <f t="shared" si="0"/>
        <v>34485</v>
      </c>
      <c r="O45" s="83">
        <v>70</v>
      </c>
      <c r="P45" s="83">
        <v>5330</v>
      </c>
      <c r="Q45" s="83">
        <v>2050</v>
      </c>
      <c r="R45" s="83"/>
      <c r="S45" s="83"/>
      <c r="T45" s="83"/>
      <c r="U45" s="83"/>
      <c r="V45" s="84">
        <f t="shared" si="1"/>
        <v>41935</v>
      </c>
    </row>
    <row r="46" spans="1:22" ht="39" x14ac:dyDescent="0.25">
      <c r="A46" s="77" t="s">
        <v>182</v>
      </c>
      <c r="B46" s="77" t="s">
        <v>186</v>
      </c>
      <c r="C46" s="87" t="s">
        <v>91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45">
        <f t="shared" si="0"/>
        <v>0</v>
      </c>
      <c r="O46" s="83"/>
      <c r="P46" s="83"/>
      <c r="Q46" s="83"/>
      <c r="R46" s="83"/>
      <c r="S46" s="83"/>
      <c r="T46" s="83"/>
      <c r="U46" s="83"/>
      <c r="V46" s="84">
        <f t="shared" si="1"/>
        <v>0</v>
      </c>
    </row>
    <row r="47" spans="1:22" x14ac:dyDescent="0.25">
      <c r="A47" s="77" t="s">
        <v>182</v>
      </c>
      <c r="B47" s="77" t="s">
        <v>187</v>
      </c>
      <c r="C47" s="82" t="s">
        <v>91</v>
      </c>
      <c r="D47" s="83">
        <v>10100</v>
      </c>
      <c r="E47" s="83">
        <v>160</v>
      </c>
      <c r="F47" s="83">
        <v>1300</v>
      </c>
      <c r="G47" s="83">
        <v>30</v>
      </c>
      <c r="H47" s="83">
        <v>450</v>
      </c>
      <c r="I47" s="83"/>
      <c r="J47" s="83">
        <v>40</v>
      </c>
      <c r="K47" s="83"/>
      <c r="L47" s="83"/>
      <c r="M47" s="83"/>
      <c r="N47" s="45">
        <f t="shared" si="0"/>
        <v>12080</v>
      </c>
      <c r="O47" s="83"/>
      <c r="P47" s="83">
        <v>390</v>
      </c>
      <c r="Q47" s="83">
        <v>770</v>
      </c>
      <c r="R47" s="83">
        <v>1770</v>
      </c>
      <c r="S47" s="83"/>
      <c r="T47" s="83"/>
      <c r="U47" s="83"/>
      <c r="V47" s="84">
        <f t="shared" si="1"/>
        <v>15010</v>
      </c>
    </row>
    <row r="48" spans="1:22" x14ac:dyDescent="0.25">
      <c r="A48" s="77" t="s">
        <v>182</v>
      </c>
      <c r="B48" s="77" t="s">
        <v>188</v>
      </c>
      <c r="C48" s="82" t="s">
        <v>91</v>
      </c>
      <c r="D48" s="83">
        <v>5843</v>
      </c>
      <c r="E48" s="83">
        <v>140</v>
      </c>
      <c r="F48" s="83"/>
      <c r="G48" s="83">
        <v>40</v>
      </c>
      <c r="H48" s="83">
        <v>300</v>
      </c>
      <c r="I48" s="83"/>
      <c r="J48" s="83">
        <v>30</v>
      </c>
      <c r="K48" s="83"/>
      <c r="L48" s="83"/>
      <c r="M48" s="83"/>
      <c r="N48" s="45">
        <f t="shared" si="0"/>
        <v>6353</v>
      </c>
      <c r="O48" s="83"/>
      <c r="P48" s="83">
        <v>170</v>
      </c>
      <c r="Q48" s="83">
        <v>650</v>
      </c>
      <c r="R48" s="83">
        <v>878</v>
      </c>
      <c r="S48" s="83"/>
      <c r="T48" s="83"/>
      <c r="U48" s="83"/>
      <c r="V48" s="84">
        <f t="shared" si="1"/>
        <v>8051</v>
      </c>
    </row>
    <row r="49" spans="1:22" x14ac:dyDescent="0.25">
      <c r="A49" s="77" t="s">
        <v>182</v>
      </c>
      <c r="B49" s="77" t="s">
        <v>163</v>
      </c>
      <c r="C49" s="82" t="s">
        <v>101</v>
      </c>
      <c r="D49" s="83">
        <v>34467</v>
      </c>
      <c r="E49" s="83">
        <v>850</v>
      </c>
      <c r="F49" s="83">
        <v>35900</v>
      </c>
      <c r="G49" s="83">
        <v>3600</v>
      </c>
      <c r="H49" s="83">
        <v>6900</v>
      </c>
      <c r="I49" s="83"/>
      <c r="J49" s="83">
        <v>1000</v>
      </c>
      <c r="K49" s="83">
        <v>5214</v>
      </c>
      <c r="L49" s="83"/>
      <c r="M49" s="83"/>
      <c r="N49" s="45">
        <f t="shared" si="0"/>
        <v>87931</v>
      </c>
      <c r="O49" s="83">
        <v>100</v>
      </c>
      <c r="P49" s="83">
        <v>5400</v>
      </c>
      <c r="Q49" s="83">
        <v>8970</v>
      </c>
      <c r="R49" s="83"/>
      <c r="S49" s="83"/>
      <c r="T49" s="83"/>
      <c r="U49" s="83"/>
      <c r="V49" s="84">
        <f t="shared" si="1"/>
        <v>102401</v>
      </c>
    </row>
    <row r="50" spans="1:22" ht="38.25" customHeight="1" x14ac:dyDescent="0.25">
      <c r="A50" s="77" t="s">
        <v>182</v>
      </c>
      <c r="B50" s="77" t="s">
        <v>189</v>
      </c>
      <c r="C50" s="82" t="s">
        <v>101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45">
        <f t="shared" si="0"/>
        <v>0</v>
      </c>
      <c r="O50" s="83"/>
      <c r="P50" s="83"/>
      <c r="Q50" s="83"/>
      <c r="R50" s="83"/>
      <c r="S50" s="83"/>
      <c r="T50" s="83"/>
      <c r="U50" s="83"/>
      <c r="V50" s="84">
        <f t="shared" si="1"/>
        <v>0</v>
      </c>
    </row>
    <row r="51" spans="1:22" ht="39" x14ac:dyDescent="0.25">
      <c r="A51" s="77" t="s">
        <v>182</v>
      </c>
      <c r="B51" s="77" t="s">
        <v>190</v>
      </c>
      <c r="C51" s="82" t="s">
        <v>101</v>
      </c>
      <c r="D51" s="83">
        <v>3876</v>
      </c>
      <c r="E51" s="83"/>
      <c r="F51" s="83"/>
      <c r="G51" s="83"/>
      <c r="H51" s="83"/>
      <c r="I51" s="83"/>
      <c r="J51" s="83"/>
      <c r="K51" s="83"/>
      <c r="L51" s="83"/>
      <c r="M51" s="83"/>
      <c r="N51" s="45">
        <f t="shared" si="0"/>
        <v>3876</v>
      </c>
      <c r="O51" s="83"/>
      <c r="P51" s="83"/>
      <c r="Q51" s="83"/>
      <c r="R51" s="83"/>
      <c r="S51" s="83"/>
      <c r="T51" s="83"/>
      <c r="U51" s="83"/>
      <c r="V51" s="84">
        <f t="shared" si="1"/>
        <v>3876</v>
      </c>
    </row>
    <row r="52" spans="1:22" ht="51.75" x14ac:dyDescent="0.25">
      <c r="A52" s="77" t="s">
        <v>182</v>
      </c>
      <c r="B52" s="77" t="s">
        <v>191</v>
      </c>
      <c r="C52" s="82" t="s">
        <v>101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45">
        <f t="shared" si="0"/>
        <v>0</v>
      </c>
      <c r="O52" s="83"/>
      <c r="P52" s="83"/>
      <c r="Q52" s="83"/>
      <c r="R52" s="83"/>
      <c r="S52" s="83"/>
      <c r="T52" s="83"/>
      <c r="U52" s="83"/>
      <c r="V52" s="84">
        <f t="shared" si="1"/>
        <v>0</v>
      </c>
    </row>
    <row r="53" spans="1:22" ht="26.25" x14ac:dyDescent="0.25">
      <c r="A53" s="77" t="s">
        <v>182</v>
      </c>
      <c r="B53" s="77" t="s">
        <v>166</v>
      </c>
      <c r="C53" s="82" t="s">
        <v>101</v>
      </c>
      <c r="D53" s="83"/>
      <c r="E53" s="83"/>
      <c r="F53" s="83"/>
      <c r="G53" s="83"/>
      <c r="H53" s="83"/>
      <c r="I53" s="83"/>
      <c r="J53" s="83"/>
      <c r="K53" s="83">
        <v>2030</v>
      </c>
      <c r="L53" s="83"/>
      <c r="M53" s="83"/>
      <c r="N53" s="45">
        <f t="shared" si="0"/>
        <v>2030</v>
      </c>
      <c r="O53" s="83"/>
      <c r="P53" s="83"/>
      <c r="Q53" s="83"/>
      <c r="R53" s="83"/>
      <c r="S53" s="83"/>
      <c r="T53" s="83"/>
      <c r="U53" s="83"/>
      <c r="V53" s="84">
        <f t="shared" si="1"/>
        <v>2030</v>
      </c>
    </row>
    <row r="54" spans="1:22" x14ac:dyDescent="0.25">
      <c r="A54" s="77" t="s">
        <v>182</v>
      </c>
      <c r="B54" s="77" t="s">
        <v>192</v>
      </c>
      <c r="C54" s="82" t="s">
        <v>99</v>
      </c>
      <c r="D54" s="83">
        <v>16299</v>
      </c>
      <c r="E54" s="83">
        <v>600</v>
      </c>
      <c r="F54" s="83">
        <v>3720</v>
      </c>
      <c r="G54" s="83">
        <v>580</v>
      </c>
      <c r="H54" s="83">
        <v>2420</v>
      </c>
      <c r="I54" s="83"/>
      <c r="J54" s="83">
        <v>50</v>
      </c>
      <c r="K54" s="83">
        <v>4620</v>
      </c>
      <c r="L54" s="83"/>
      <c r="M54" s="83"/>
      <c r="N54" s="45">
        <f t="shared" si="0"/>
        <v>28289</v>
      </c>
      <c r="O54" s="83">
        <v>50</v>
      </c>
      <c r="P54" s="83">
        <v>1920</v>
      </c>
      <c r="Q54" s="83">
        <v>1200</v>
      </c>
      <c r="R54" s="83"/>
      <c r="S54" s="83"/>
      <c r="T54" s="83"/>
      <c r="U54" s="83"/>
      <c r="V54" s="84">
        <f t="shared" si="1"/>
        <v>31459</v>
      </c>
    </row>
    <row r="55" spans="1:22" ht="39" x14ac:dyDescent="0.25">
      <c r="A55" s="77" t="s">
        <v>182</v>
      </c>
      <c r="B55" s="77" t="s">
        <v>161</v>
      </c>
      <c r="C55" s="82" t="s">
        <v>99</v>
      </c>
      <c r="D55" s="83">
        <v>26241</v>
      </c>
      <c r="E55" s="83"/>
      <c r="F55" s="83"/>
      <c r="G55" s="83"/>
      <c r="H55" s="83"/>
      <c r="I55" s="83"/>
      <c r="J55" s="83"/>
      <c r="K55" s="83"/>
      <c r="L55" s="83"/>
      <c r="M55" s="83"/>
      <c r="N55" s="45">
        <f t="shared" si="0"/>
        <v>26241</v>
      </c>
      <c r="O55" s="83"/>
      <c r="P55" s="83"/>
      <c r="Q55" s="83"/>
      <c r="R55" s="83"/>
      <c r="S55" s="83"/>
      <c r="T55" s="83"/>
      <c r="U55" s="83"/>
      <c r="V55" s="84">
        <f t="shared" si="1"/>
        <v>26241</v>
      </c>
    </row>
    <row r="56" spans="1:22" ht="64.5" x14ac:dyDescent="0.25">
      <c r="A56" s="77" t="s">
        <v>182</v>
      </c>
      <c r="B56" s="77" t="s">
        <v>162</v>
      </c>
      <c r="C56" s="82" t="s">
        <v>99</v>
      </c>
      <c r="D56" s="83">
        <v>121</v>
      </c>
      <c r="E56" s="83"/>
      <c r="F56" s="83"/>
      <c r="G56" s="83"/>
      <c r="H56" s="83"/>
      <c r="I56" s="83"/>
      <c r="J56" s="83"/>
      <c r="K56" s="83"/>
      <c r="L56" s="83"/>
      <c r="M56" s="83"/>
      <c r="N56" s="45">
        <f t="shared" si="0"/>
        <v>121</v>
      </c>
      <c r="O56" s="83"/>
      <c r="P56" s="83"/>
      <c r="Q56" s="83"/>
      <c r="R56" s="83"/>
      <c r="S56" s="83"/>
      <c r="T56" s="83"/>
      <c r="U56" s="83"/>
      <c r="V56" s="84">
        <f t="shared" si="1"/>
        <v>121</v>
      </c>
    </row>
    <row r="57" spans="1:22" x14ac:dyDescent="0.25">
      <c r="A57" s="77" t="s">
        <v>182</v>
      </c>
      <c r="B57" s="77" t="s">
        <v>193</v>
      </c>
      <c r="C57" s="82" t="s">
        <v>111</v>
      </c>
      <c r="D57" s="83">
        <v>113604</v>
      </c>
      <c r="E57" s="83">
        <v>820</v>
      </c>
      <c r="F57" s="83">
        <v>8000</v>
      </c>
      <c r="G57" s="83">
        <v>2550</v>
      </c>
      <c r="H57" s="83">
        <v>7900</v>
      </c>
      <c r="I57" s="83"/>
      <c r="J57" s="83">
        <v>400</v>
      </c>
      <c r="K57" s="83">
        <v>33500</v>
      </c>
      <c r="L57" s="83"/>
      <c r="M57" s="83"/>
      <c r="N57" s="45">
        <f t="shared" si="0"/>
        <v>166774</v>
      </c>
      <c r="O57" s="83">
        <v>150</v>
      </c>
      <c r="P57" s="83">
        <v>3860</v>
      </c>
      <c r="Q57" s="83">
        <v>15070</v>
      </c>
      <c r="R57" s="83"/>
      <c r="S57" s="83"/>
      <c r="T57" s="83"/>
      <c r="U57" s="83"/>
      <c r="V57" s="84">
        <f t="shared" si="1"/>
        <v>185854</v>
      </c>
    </row>
    <row r="58" spans="1:22" ht="51.75" x14ac:dyDescent="0.25">
      <c r="A58" s="77" t="s">
        <v>182</v>
      </c>
      <c r="B58" s="77" t="s">
        <v>194</v>
      </c>
      <c r="C58" s="82" t="s">
        <v>111</v>
      </c>
      <c r="D58" s="83">
        <v>7354</v>
      </c>
      <c r="E58" s="83"/>
      <c r="F58" s="83"/>
      <c r="G58" s="83"/>
      <c r="H58" s="83"/>
      <c r="I58" s="83"/>
      <c r="J58" s="83"/>
      <c r="K58" s="83"/>
      <c r="L58" s="83"/>
      <c r="M58" s="83"/>
      <c r="N58" s="45">
        <f t="shared" si="0"/>
        <v>7354</v>
      </c>
      <c r="O58" s="83"/>
      <c r="P58" s="83"/>
      <c r="Q58" s="83"/>
      <c r="R58" s="83"/>
      <c r="S58" s="83"/>
      <c r="T58" s="83"/>
      <c r="U58" s="83"/>
      <c r="V58" s="84">
        <f t="shared" si="1"/>
        <v>7354</v>
      </c>
    </row>
    <row r="59" spans="1:22" ht="39" x14ac:dyDescent="0.25">
      <c r="A59" s="77" t="s">
        <v>182</v>
      </c>
      <c r="B59" s="77" t="s">
        <v>195</v>
      </c>
      <c r="C59" s="82" t="s">
        <v>111</v>
      </c>
      <c r="D59" s="83">
        <v>3065</v>
      </c>
      <c r="E59" s="83"/>
      <c r="F59" s="83"/>
      <c r="G59" s="83"/>
      <c r="H59" s="83"/>
      <c r="I59" s="83"/>
      <c r="J59" s="83"/>
      <c r="K59" s="83"/>
      <c r="L59" s="83"/>
      <c r="M59" s="83"/>
      <c r="N59" s="45">
        <f t="shared" si="0"/>
        <v>3065</v>
      </c>
      <c r="O59" s="83"/>
      <c r="P59" s="83"/>
      <c r="Q59" s="83"/>
      <c r="R59" s="83"/>
      <c r="S59" s="83"/>
      <c r="T59" s="83"/>
      <c r="U59" s="83"/>
      <c r="V59" s="84">
        <f t="shared" si="1"/>
        <v>3065</v>
      </c>
    </row>
    <row r="60" spans="1:22" ht="26.25" x14ac:dyDescent="0.25">
      <c r="A60" s="77" t="s">
        <v>182</v>
      </c>
      <c r="B60" s="77" t="s">
        <v>196</v>
      </c>
      <c r="C60" s="82" t="s">
        <v>111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45">
        <f t="shared" si="0"/>
        <v>0</v>
      </c>
      <c r="O60" s="83"/>
      <c r="P60" s="83">
        <v>2000</v>
      </c>
      <c r="Q60" s="83"/>
      <c r="R60" s="83"/>
      <c r="S60" s="83"/>
      <c r="T60" s="83"/>
      <c r="U60" s="83"/>
      <c r="V60" s="84">
        <f t="shared" si="1"/>
        <v>2000</v>
      </c>
    </row>
    <row r="61" spans="1:22" x14ac:dyDescent="0.25">
      <c r="A61" s="77" t="s">
        <v>182</v>
      </c>
      <c r="B61" s="77" t="s">
        <v>157</v>
      </c>
      <c r="C61" s="82" t="s">
        <v>89</v>
      </c>
      <c r="D61" s="83">
        <v>5977</v>
      </c>
      <c r="E61" s="83"/>
      <c r="F61" s="83"/>
      <c r="G61" s="83"/>
      <c r="H61" s="83"/>
      <c r="I61" s="83"/>
      <c r="J61" s="83"/>
      <c r="K61" s="83"/>
      <c r="L61" s="83"/>
      <c r="M61" s="83"/>
      <c r="N61" s="45">
        <f t="shared" si="0"/>
        <v>5977</v>
      </c>
      <c r="O61" s="83"/>
      <c r="P61" s="83"/>
      <c r="Q61" s="83">
        <v>1500</v>
      </c>
      <c r="R61" s="83"/>
      <c r="S61" s="83"/>
      <c r="T61" s="83"/>
      <c r="U61" s="83"/>
      <c r="V61" s="84">
        <f t="shared" si="1"/>
        <v>7477</v>
      </c>
    </row>
    <row r="62" spans="1:22" ht="26.25" x14ac:dyDescent="0.25">
      <c r="A62" s="77" t="s">
        <v>182</v>
      </c>
      <c r="B62" s="77" t="s">
        <v>170</v>
      </c>
      <c r="C62" s="82" t="s">
        <v>105</v>
      </c>
      <c r="D62" s="83"/>
      <c r="E62" s="83"/>
      <c r="F62" s="83"/>
      <c r="G62" s="83"/>
      <c r="H62" s="83"/>
      <c r="I62" s="83"/>
      <c r="J62" s="83"/>
      <c r="K62" s="83"/>
      <c r="L62" s="83">
        <v>11400</v>
      </c>
      <c r="M62" s="83"/>
      <c r="N62" s="45">
        <f t="shared" si="0"/>
        <v>11400</v>
      </c>
      <c r="O62" s="83"/>
      <c r="P62" s="83"/>
      <c r="Q62" s="83"/>
      <c r="R62" s="83"/>
      <c r="S62" s="83"/>
      <c r="T62" s="83"/>
      <c r="U62" s="83"/>
      <c r="V62" s="84">
        <f t="shared" si="1"/>
        <v>11400</v>
      </c>
    </row>
    <row r="63" spans="1:22" ht="26.25" x14ac:dyDescent="0.25">
      <c r="A63" s="77" t="s">
        <v>182</v>
      </c>
      <c r="B63" s="77" t="s">
        <v>172</v>
      </c>
      <c r="C63" s="82" t="s">
        <v>101</v>
      </c>
      <c r="D63" s="83">
        <v>82557</v>
      </c>
      <c r="E63" s="83"/>
      <c r="F63" s="83"/>
      <c r="G63" s="83"/>
      <c r="H63" s="83"/>
      <c r="I63" s="83"/>
      <c r="J63" s="83"/>
      <c r="K63" s="83"/>
      <c r="L63" s="83"/>
      <c r="M63" s="83"/>
      <c r="N63" s="45">
        <f t="shared" si="0"/>
        <v>82557</v>
      </c>
      <c r="O63" s="83"/>
      <c r="P63" s="83"/>
      <c r="Q63" s="83"/>
      <c r="R63" s="83"/>
      <c r="S63" s="83"/>
      <c r="T63" s="83"/>
      <c r="U63" s="83"/>
      <c r="V63" s="84">
        <f t="shared" si="1"/>
        <v>82557</v>
      </c>
    </row>
    <row r="64" spans="1:22" ht="39" x14ac:dyDescent="0.25">
      <c r="A64" s="77" t="s">
        <v>182</v>
      </c>
      <c r="B64" s="77" t="s">
        <v>173</v>
      </c>
      <c r="C64" s="82" t="s">
        <v>101</v>
      </c>
      <c r="D64" s="83">
        <v>3820</v>
      </c>
      <c r="E64" s="83"/>
      <c r="F64" s="83"/>
      <c r="G64" s="83"/>
      <c r="H64" s="83"/>
      <c r="I64" s="83"/>
      <c r="J64" s="83"/>
      <c r="K64" s="83"/>
      <c r="L64" s="83"/>
      <c r="M64" s="83"/>
      <c r="N64" s="45">
        <f t="shared" si="0"/>
        <v>3820</v>
      </c>
      <c r="O64" s="83"/>
      <c r="P64" s="83"/>
      <c r="Q64" s="83"/>
      <c r="R64" s="83"/>
      <c r="S64" s="83"/>
      <c r="T64" s="83"/>
      <c r="U64" s="83"/>
      <c r="V64" s="84">
        <f t="shared" si="1"/>
        <v>3820</v>
      </c>
    </row>
    <row r="65" spans="1:22" ht="26.25" x14ac:dyDescent="0.25">
      <c r="A65" s="77" t="s">
        <v>182</v>
      </c>
      <c r="B65" s="77" t="s">
        <v>174</v>
      </c>
      <c r="C65" s="82" t="s">
        <v>103</v>
      </c>
      <c r="D65" s="83">
        <v>4423</v>
      </c>
      <c r="E65" s="83"/>
      <c r="F65" s="83"/>
      <c r="G65" s="83"/>
      <c r="H65" s="83"/>
      <c r="I65" s="83"/>
      <c r="J65" s="83"/>
      <c r="K65" s="83"/>
      <c r="L65" s="83"/>
      <c r="M65" s="83"/>
      <c r="N65" s="45">
        <f t="shared" si="0"/>
        <v>4423</v>
      </c>
      <c r="O65" s="83"/>
      <c r="P65" s="83"/>
      <c r="Q65" s="83"/>
      <c r="R65" s="83"/>
      <c r="S65" s="83"/>
      <c r="T65" s="83"/>
      <c r="U65" s="83"/>
      <c r="V65" s="84">
        <f t="shared" si="1"/>
        <v>4423</v>
      </c>
    </row>
    <row r="66" spans="1:22" ht="39" x14ac:dyDescent="0.25">
      <c r="A66" s="77" t="s">
        <v>182</v>
      </c>
      <c r="B66" s="77" t="s">
        <v>175</v>
      </c>
      <c r="C66" s="82" t="s">
        <v>103</v>
      </c>
      <c r="D66" s="83">
        <v>174</v>
      </c>
      <c r="E66" s="83"/>
      <c r="F66" s="83"/>
      <c r="G66" s="83"/>
      <c r="H66" s="83"/>
      <c r="I66" s="83"/>
      <c r="J66" s="83"/>
      <c r="K66" s="83"/>
      <c r="L66" s="83"/>
      <c r="M66" s="83"/>
      <c r="N66" s="45">
        <f t="shared" si="0"/>
        <v>174</v>
      </c>
      <c r="O66" s="83"/>
      <c r="P66" s="83"/>
      <c r="Q66" s="83"/>
      <c r="R66" s="83"/>
      <c r="S66" s="83"/>
      <c r="T66" s="83"/>
      <c r="U66" s="83"/>
      <c r="V66" s="84">
        <f t="shared" si="1"/>
        <v>174</v>
      </c>
    </row>
    <row r="67" spans="1:22" ht="26.25" x14ac:dyDescent="0.25">
      <c r="A67" s="77" t="s">
        <v>182</v>
      </c>
      <c r="B67" s="77" t="s">
        <v>176</v>
      </c>
      <c r="C67" s="82" t="s">
        <v>99</v>
      </c>
      <c r="D67" s="83">
        <v>6783</v>
      </c>
      <c r="E67" s="83"/>
      <c r="F67" s="83"/>
      <c r="G67" s="83"/>
      <c r="H67" s="83"/>
      <c r="I67" s="83"/>
      <c r="J67" s="83"/>
      <c r="K67" s="83"/>
      <c r="L67" s="83"/>
      <c r="M67" s="83"/>
      <c r="N67" s="45">
        <f t="shared" si="0"/>
        <v>6783</v>
      </c>
      <c r="O67" s="83"/>
      <c r="P67" s="83"/>
      <c r="Q67" s="83"/>
      <c r="R67" s="83"/>
      <c r="S67" s="83"/>
      <c r="T67" s="83"/>
      <c r="U67" s="83"/>
      <c r="V67" s="84">
        <f t="shared" si="1"/>
        <v>6783</v>
      </c>
    </row>
    <row r="68" spans="1:22" x14ac:dyDescent="0.25">
      <c r="A68" s="77" t="s">
        <v>182</v>
      </c>
      <c r="B68" s="77" t="s">
        <v>178</v>
      </c>
      <c r="C68" s="82" t="s">
        <v>115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45">
        <f t="shared" si="0"/>
        <v>0</v>
      </c>
      <c r="O68" s="83"/>
      <c r="P68" s="83"/>
      <c r="Q68" s="83"/>
      <c r="R68" s="83"/>
      <c r="S68" s="83"/>
      <c r="T68" s="83">
        <v>4500</v>
      </c>
      <c r="U68" s="83"/>
      <c r="V68" s="84">
        <f t="shared" si="1"/>
        <v>4500</v>
      </c>
    </row>
    <row r="69" spans="1:22" x14ac:dyDescent="0.25">
      <c r="A69" s="77" t="s">
        <v>182</v>
      </c>
      <c r="B69" s="77" t="s">
        <v>179</v>
      </c>
      <c r="C69" s="82"/>
      <c r="D69" s="83">
        <f>ROUND((D39+D42+D45+D47+D48+D49+D54+D55+D56+D57+D58+D59+D61+D67+D652)*0.02,0)</f>
        <v>8254</v>
      </c>
      <c r="E69" s="83"/>
      <c r="F69" s="83"/>
      <c r="G69" s="83"/>
      <c r="H69" s="83"/>
      <c r="I69" s="83"/>
      <c r="J69" s="83"/>
      <c r="K69" s="83"/>
      <c r="L69" s="83"/>
      <c r="M69" s="83"/>
      <c r="N69" s="45">
        <f t="shared" si="0"/>
        <v>8254</v>
      </c>
      <c r="O69" s="83"/>
      <c r="P69" s="83"/>
      <c r="Q69" s="83"/>
      <c r="R69" s="83"/>
      <c r="S69" s="83"/>
      <c r="T69" s="83"/>
      <c r="U69" s="83"/>
      <c r="V69" s="84">
        <f t="shared" si="1"/>
        <v>8254</v>
      </c>
    </row>
    <row r="70" spans="1:22" x14ac:dyDescent="0.25">
      <c r="A70" s="77" t="s">
        <v>182</v>
      </c>
      <c r="B70" s="77" t="s">
        <v>180</v>
      </c>
      <c r="C70" s="82"/>
      <c r="D70" s="83">
        <f>ROUND((D39+D42+D45+D47+D48+D49+D54+D55+D56+D57+D58+D59+D61+D67)/12*0.25,0)</f>
        <v>8598</v>
      </c>
      <c r="E70" s="83"/>
      <c r="F70" s="83"/>
      <c r="G70" s="83"/>
      <c r="H70" s="83"/>
      <c r="I70" s="83"/>
      <c r="J70" s="83"/>
      <c r="K70" s="83"/>
      <c r="L70" s="83"/>
      <c r="M70" s="83"/>
      <c r="N70" s="45">
        <f t="shared" si="0"/>
        <v>8598</v>
      </c>
      <c r="O70" s="83"/>
      <c r="P70" s="83"/>
      <c r="Q70" s="83"/>
      <c r="R70" s="83"/>
      <c r="S70" s="83"/>
      <c r="T70" s="83"/>
      <c r="U70" s="83"/>
      <c r="V70" s="84">
        <f t="shared" si="1"/>
        <v>8598</v>
      </c>
    </row>
    <row r="71" spans="1:22" x14ac:dyDescent="0.25">
      <c r="A71" s="85" t="s">
        <v>182</v>
      </c>
      <c r="B71" s="85" t="s">
        <v>181</v>
      </c>
      <c r="C71" s="86"/>
      <c r="D71" s="84">
        <f t="shared" ref="D71:M71" si="4">SUM(D39:D70)</f>
        <v>524420</v>
      </c>
      <c r="E71" s="84">
        <f t="shared" si="4"/>
        <v>4630</v>
      </c>
      <c r="F71" s="84">
        <f t="shared" si="4"/>
        <v>62380</v>
      </c>
      <c r="G71" s="84">
        <f t="shared" si="4"/>
        <v>7010</v>
      </c>
      <c r="H71" s="84">
        <f t="shared" si="4"/>
        <v>20190</v>
      </c>
      <c r="I71" s="84">
        <f t="shared" si="4"/>
        <v>0</v>
      </c>
      <c r="J71" s="84">
        <f t="shared" si="4"/>
        <v>6290</v>
      </c>
      <c r="K71" s="84">
        <f t="shared" si="4"/>
        <v>45364</v>
      </c>
      <c r="L71" s="84">
        <f t="shared" si="4"/>
        <v>11400</v>
      </c>
      <c r="M71" s="84">
        <f t="shared" si="4"/>
        <v>0</v>
      </c>
      <c r="N71" s="84">
        <f t="shared" si="0"/>
        <v>681684</v>
      </c>
      <c r="O71" s="84">
        <f t="shared" ref="O71:U71" si="5">SUM(O39:O70)</f>
        <v>370</v>
      </c>
      <c r="P71" s="84">
        <f t="shared" si="5"/>
        <v>40639</v>
      </c>
      <c r="Q71" s="84">
        <f t="shared" si="5"/>
        <v>42480</v>
      </c>
      <c r="R71" s="84">
        <f t="shared" si="5"/>
        <v>2648</v>
      </c>
      <c r="S71" s="84">
        <f t="shared" si="5"/>
        <v>0</v>
      </c>
      <c r="T71" s="84">
        <f t="shared" si="5"/>
        <v>4500</v>
      </c>
      <c r="U71" s="84">
        <f t="shared" si="5"/>
        <v>0</v>
      </c>
      <c r="V71" s="84">
        <f t="shared" si="1"/>
        <v>772321</v>
      </c>
    </row>
    <row r="72" spans="1:22" x14ac:dyDescent="0.25">
      <c r="A72" s="77" t="s">
        <v>197</v>
      </c>
      <c r="B72" s="77" t="s">
        <v>198</v>
      </c>
      <c r="C72" s="82" t="s">
        <v>38</v>
      </c>
      <c r="D72" s="83">
        <v>70995</v>
      </c>
      <c r="E72" s="83">
        <v>730</v>
      </c>
      <c r="F72" s="83">
        <v>1696</v>
      </c>
      <c r="G72" s="83">
        <v>600</v>
      </c>
      <c r="H72" s="83">
        <v>1150</v>
      </c>
      <c r="I72" s="83"/>
      <c r="J72" s="83">
        <v>2518</v>
      </c>
      <c r="K72" s="83"/>
      <c r="L72" s="83"/>
      <c r="M72" s="83"/>
      <c r="N72" s="45">
        <f t="shared" si="0"/>
        <v>77689</v>
      </c>
      <c r="O72" s="83"/>
      <c r="P72" s="83">
        <v>9732</v>
      </c>
      <c r="Q72" s="83">
        <v>2348</v>
      </c>
      <c r="R72" s="83"/>
      <c r="S72" s="83"/>
      <c r="T72" s="83"/>
      <c r="U72" s="83"/>
      <c r="V72" s="84">
        <f t="shared" si="1"/>
        <v>89769</v>
      </c>
    </row>
    <row r="73" spans="1:22" x14ac:dyDescent="0.25">
      <c r="A73" s="77" t="s">
        <v>197</v>
      </c>
      <c r="B73" s="77" t="s">
        <v>169</v>
      </c>
      <c r="C73" s="82" t="s">
        <v>113</v>
      </c>
      <c r="D73" s="83"/>
      <c r="E73" s="83">
        <v>200</v>
      </c>
      <c r="F73" s="83">
        <v>250</v>
      </c>
      <c r="G73" s="83">
        <v>28</v>
      </c>
      <c r="H73" s="83">
        <v>171</v>
      </c>
      <c r="I73" s="83"/>
      <c r="J73" s="83">
        <v>128</v>
      </c>
      <c r="K73" s="83"/>
      <c r="L73" s="83"/>
      <c r="M73" s="83"/>
      <c r="N73" s="45">
        <f t="shared" ref="N73:N136" si="6">D73+E73+F73+G73+H73+I73+J73+K73+L73+M73</f>
        <v>777</v>
      </c>
      <c r="O73" s="83"/>
      <c r="P73" s="83">
        <v>100</v>
      </c>
      <c r="Q73" s="83">
        <v>161</v>
      </c>
      <c r="R73" s="83"/>
      <c r="S73" s="83"/>
      <c r="T73" s="83"/>
      <c r="U73" s="83"/>
      <c r="V73" s="84">
        <f t="shared" ref="V73:V136" si="7">N73+O73+P73+Q73+R73+S73+T73+U73</f>
        <v>1038</v>
      </c>
    </row>
    <row r="74" spans="1:22" ht="26.25" x14ac:dyDescent="0.25">
      <c r="A74" s="77" t="s">
        <v>197</v>
      </c>
      <c r="B74" s="77" t="s">
        <v>199</v>
      </c>
      <c r="C74" s="82" t="s">
        <v>61</v>
      </c>
      <c r="D74" s="83">
        <v>3693</v>
      </c>
      <c r="E74" s="83">
        <v>70</v>
      </c>
      <c r="F74" s="83">
        <v>157</v>
      </c>
      <c r="G74" s="83">
        <v>28</v>
      </c>
      <c r="H74" s="83">
        <v>43</v>
      </c>
      <c r="I74" s="83"/>
      <c r="J74" s="83">
        <v>71</v>
      </c>
      <c r="K74" s="83"/>
      <c r="L74" s="83"/>
      <c r="M74" s="83"/>
      <c r="N74" s="45">
        <f t="shared" si="6"/>
        <v>4062</v>
      </c>
      <c r="O74" s="83"/>
      <c r="P74" s="83">
        <v>299</v>
      </c>
      <c r="Q74" s="83">
        <v>88</v>
      </c>
      <c r="R74" s="83"/>
      <c r="S74" s="83"/>
      <c r="T74" s="83"/>
      <c r="U74" s="83"/>
      <c r="V74" s="84">
        <f t="shared" si="7"/>
        <v>4449</v>
      </c>
    </row>
    <row r="75" spans="1:22" ht="26.25" x14ac:dyDescent="0.25">
      <c r="A75" s="77" t="s">
        <v>197</v>
      </c>
      <c r="B75" s="77" t="s">
        <v>155</v>
      </c>
      <c r="C75" s="82" t="s">
        <v>81</v>
      </c>
      <c r="D75" s="83">
        <v>8943</v>
      </c>
      <c r="E75" s="83"/>
      <c r="F75" s="83">
        <v>9300</v>
      </c>
      <c r="G75" s="83"/>
      <c r="H75" s="83">
        <v>1700</v>
      </c>
      <c r="I75" s="83"/>
      <c r="J75" s="83"/>
      <c r="K75" s="83"/>
      <c r="L75" s="83"/>
      <c r="M75" s="83"/>
      <c r="N75" s="45">
        <f t="shared" si="6"/>
        <v>19943</v>
      </c>
      <c r="O75" s="83"/>
      <c r="P75" s="83">
        <v>33550</v>
      </c>
      <c r="Q75" s="83">
        <v>400</v>
      </c>
      <c r="R75" s="83"/>
      <c r="S75" s="83"/>
      <c r="T75" s="83"/>
      <c r="U75" s="83"/>
      <c r="V75" s="84">
        <f t="shared" si="7"/>
        <v>53893</v>
      </c>
    </row>
    <row r="76" spans="1:22" ht="26.25" x14ac:dyDescent="0.25">
      <c r="A76" s="77" t="s">
        <v>197</v>
      </c>
      <c r="B76" s="77" t="s">
        <v>154</v>
      </c>
      <c r="C76" s="82" t="s">
        <v>81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45">
        <f t="shared" si="6"/>
        <v>0</v>
      </c>
      <c r="O76" s="83"/>
      <c r="P76" s="83">
        <v>18702</v>
      </c>
      <c r="Q76" s="83"/>
      <c r="R76" s="83"/>
      <c r="S76" s="83"/>
      <c r="T76" s="83"/>
      <c r="U76" s="83"/>
      <c r="V76" s="84">
        <f t="shared" si="7"/>
        <v>18702</v>
      </c>
    </row>
    <row r="77" spans="1:22" x14ac:dyDescent="0.25">
      <c r="A77" s="77" t="s">
        <v>197</v>
      </c>
      <c r="B77" s="77" t="s">
        <v>158</v>
      </c>
      <c r="C77" s="82" t="s">
        <v>91</v>
      </c>
      <c r="D77" s="83">
        <v>7638</v>
      </c>
      <c r="E77" s="83">
        <v>400</v>
      </c>
      <c r="F77" s="83">
        <v>2000</v>
      </c>
      <c r="G77" s="83">
        <v>142</v>
      </c>
      <c r="H77" s="83">
        <v>890</v>
      </c>
      <c r="I77" s="83"/>
      <c r="J77" s="83">
        <v>71</v>
      </c>
      <c r="K77" s="83"/>
      <c r="L77" s="83"/>
      <c r="M77" s="83"/>
      <c r="N77" s="45">
        <f t="shared" si="6"/>
        <v>11141</v>
      </c>
      <c r="O77" s="83"/>
      <c r="P77" s="83">
        <v>555</v>
      </c>
      <c r="Q77" s="83">
        <v>703</v>
      </c>
      <c r="R77" s="83">
        <v>3011</v>
      </c>
      <c r="S77" s="83"/>
      <c r="T77" s="83"/>
      <c r="U77" s="83"/>
      <c r="V77" s="84">
        <f t="shared" si="7"/>
        <v>15410</v>
      </c>
    </row>
    <row r="78" spans="1:22" x14ac:dyDescent="0.25">
      <c r="A78" s="77" t="s">
        <v>197</v>
      </c>
      <c r="B78" s="77" t="s">
        <v>159</v>
      </c>
      <c r="C78" s="82" t="s">
        <v>91</v>
      </c>
      <c r="D78" s="83">
        <v>31323</v>
      </c>
      <c r="E78" s="83">
        <v>290</v>
      </c>
      <c r="F78" s="83">
        <v>3700</v>
      </c>
      <c r="G78" s="83">
        <v>450</v>
      </c>
      <c r="H78" s="83">
        <v>530</v>
      </c>
      <c r="I78" s="83"/>
      <c r="J78" s="83">
        <v>455</v>
      </c>
      <c r="K78" s="83"/>
      <c r="L78" s="83"/>
      <c r="M78" s="83"/>
      <c r="N78" s="45">
        <f t="shared" si="6"/>
        <v>36748</v>
      </c>
      <c r="O78" s="83"/>
      <c r="P78" s="83">
        <v>8402</v>
      </c>
      <c r="Q78" s="83">
        <v>1850</v>
      </c>
      <c r="R78" s="83"/>
      <c r="S78" s="83"/>
      <c r="T78" s="83"/>
      <c r="U78" s="83"/>
      <c r="V78" s="84">
        <f t="shared" si="7"/>
        <v>47000</v>
      </c>
    </row>
    <row r="79" spans="1:22" ht="39" x14ac:dyDescent="0.25">
      <c r="A79" s="77" t="s">
        <v>197</v>
      </c>
      <c r="B79" s="77" t="s">
        <v>186</v>
      </c>
      <c r="C79" s="87" t="s">
        <v>91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45">
        <f t="shared" si="6"/>
        <v>0</v>
      </c>
      <c r="O79" s="83"/>
      <c r="P79" s="83"/>
      <c r="Q79" s="83"/>
      <c r="R79" s="83"/>
      <c r="S79" s="83"/>
      <c r="T79" s="83"/>
      <c r="U79" s="83"/>
      <c r="V79" s="84">
        <f t="shared" si="7"/>
        <v>0</v>
      </c>
    </row>
    <row r="80" spans="1:22" x14ac:dyDescent="0.25">
      <c r="A80" s="77" t="s">
        <v>197</v>
      </c>
      <c r="B80" s="77" t="s">
        <v>200</v>
      </c>
      <c r="C80" s="82" t="s">
        <v>99</v>
      </c>
      <c r="D80" s="83">
        <v>56090</v>
      </c>
      <c r="E80" s="83">
        <v>600</v>
      </c>
      <c r="F80" s="83">
        <v>18000</v>
      </c>
      <c r="G80" s="83">
        <v>2376</v>
      </c>
      <c r="H80" s="83">
        <v>5500</v>
      </c>
      <c r="I80" s="83"/>
      <c r="J80" s="83">
        <v>526</v>
      </c>
      <c r="K80" s="83">
        <v>7128</v>
      </c>
      <c r="L80" s="83"/>
      <c r="M80" s="83"/>
      <c r="N80" s="45">
        <f t="shared" si="6"/>
        <v>90220</v>
      </c>
      <c r="O80" s="83"/>
      <c r="P80" s="83">
        <v>4915</v>
      </c>
      <c r="Q80" s="83">
        <v>4549</v>
      </c>
      <c r="R80" s="83"/>
      <c r="S80" s="83"/>
      <c r="T80" s="83"/>
      <c r="U80" s="83"/>
      <c r="V80" s="84">
        <f t="shared" si="7"/>
        <v>99684</v>
      </c>
    </row>
    <row r="81" spans="1:22" ht="39" x14ac:dyDescent="0.25">
      <c r="A81" s="77" t="s">
        <v>197</v>
      </c>
      <c r="B81" s="77" t="s">
        <v>161</v>
      </c>
      <c r="C81" s="82" t="s">
        <v>99</v>
      </c>
      <c r="D81" s="83">
        <v>40340</v>
      </c>
      <c r="E81" s="83"/>
      <c r="F81" s="83"/>
      <c r="G81" s="83"/>
      <c r="H81" s="83"/>
      <c r="I81" s="83"/>
      <c r="J81" s="83"/>
      <c r="K81" s="83"/>
      <c r="L81" s="83"/>
      <c r="M81" s="83"/>
      <c r="N81" s="45">
        <f t="shared" si="6"/>
        <v>40340</v>
      </c>
      <c r="O81" s="83"/>
      <c r="P81" s="83"/>
      <c r="Q81" s="83"/>
      <c r="R81" s="83"/>
      <c r="S81" s="83"/>
      <c r="T81" s="83"/>
      <c r="U81" s="83"/>
      <c r="V81" s="84">
        <f t="shared" si="7"/>
        <v>40340</v>
      </c>
    </row>
    <row r="82" spans="1:22" ht="64.5" x14ac:dyDescent="0.25">
      <c r="A82" s="77" t="s">
        <v>197</v>
      </c>
      <c r="B82" s="77" t="s">
        <v>162</v>
      </c>
      <c r="C82" s="82" t="s">
        <v>99</v>
      </c>
      <c r="D82" s="83">
        <v>1691</v>
      </c>
      <c r="E82" s="83"/>
      <c r="F82" s="83"/>
      <c r="G82" s="83"/>
      <c r="H82" s="83"/>
      <c r="I82" s="83"/>
      <c r="J82" s="83"/>
      <c r="K82" s="83"/>
      <c r="L82" s="83"/>
      <c r="M82" s="83"/>
      <c r="N82" s="45">
        <f t="shared" si="6"/>
        <v>1691</v>
      </c>
      <c r="O82" s="83"/>
      <c r="P82" s="83"/>
      <c r="Q82" s="83"/>
      <c r="R82" s="83"/>
      <c r="S82" s="83"/>
      <c r="T82" s="83"/>
      <c r="U82" s="83"/>
      <c r="V82" s="84">
        <f t="shared" si="7"/>
        <v>1691</v>
      </c>
    </row>
    <row r="83" spans="1:22" x14ac:dyDescent="0.25">
      <c r="A83" s="77" t="s">
        <v>197</v>
      </c>
      <c r="B83" s="77" t="s">
        <v>163</v>
      </c>
      <c r="C83" s="82" t="s">
        <v>101</v>
      </c>
      <c r="D83" s="83">
        <v>52694</v>
      </c>
      <c r="E83" s="83">
        <v>750</v>
      </c>
      <c r="F83" s="83"/>
      <c r="G83" s="83">
        <v>1400</v>
      </c>
      <c r="H83" s="83">
        <v>6125</v>
      </c>
      <c r="I83" s="83">
        <v>2500</v>
      </c>
      <c r="J83" s="83">
        <v>1975</v>
      </c>
      <c r="K83" s="83">
        <v>4888</v>
      </c>
      <c r="L83" s="83"/>
      <c r="M83" s="83"/>
      <c r="N83" s="45">
        <f t="shared" si="6"/>
        <v>70332</v>
      </c>
      <c r="O83" s="83"/>
      <c r="P83" s="83">
        <v>6216</v>
      </c>
      <c r="Q83" s="83">
        <v>5926</v>
      </c>
      <c r="R83" s="83"/>
      <c r="S83" s="83"/>
      <c r="T83" s="83"/>
      <c r="U83" s="83"/>
      <c r="V83" s="84">
        <f t="shared" si="7"/>
        <v>82474</v>
      </c>
    </row>
    <row r="84" spans="1:22" ht="39" x14ac:dyDescent="0.25">
      <c r="A84" s="77" t="s">
        <v>197</v>
      </c>
      <c r="B84" s="77" t="s">
        <v>190</v>
      </c>
      <c r="C84" s="82" t="s">
        <v>101</v>
      </c>
      <c r="D84" s="83">
        <v>4242</v>
      </c>
      <c r="E84" s="83"/>
      <c r="F84" s="83"/>
      <c r="G84" s="83"/>
      <c r="H84" s="83"/>
      <c r="I84" s="83"/>
      <c r="J84" s="83"/>
      <c r="K84" s="83"/>
      <c r="L84" s="83"/>
      <c r="M84" s="83"/>
      <c r="N84" s="45">
        <f t="shared" si="6"/>
        <v>4242</v>
      </c>
      <c r="O84" s="83"/>
      <c r="P84" s="83"/>
      <c r="Q84" s="83"/>
      <c r="R84" s="83"/>
      <c r="S84" s="83"/>
      <c r="T84" s="83"/>
      <c r="U84" s="83"/>
      <c r="V84" s="84">
        <f t="shared" si="7"/>
        <v>4242</v>
      </c>
    </row>
    <row r="85" spans="1:22" ht="51.75" x14ac:dyDescent="0.25">
      <c r="A85" s="77" t="s">
        <v>197</v>
      </c>
      <c r="B85" s="77" t="s">
        <v>165</v>
      </c>
      <c r="C85" s="82" t="s">
        <v>101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45">
        <f t="shared" si="6"/>
        <v>0</v>
      </c>
      <c r="O85" s="83"/>
      <c r="P85" s="83"/>
      <c r="Q85" s="83"/>
      <c r="R85" s="83"/>
      <c r="S85" s="83"/>
      <c r="T85" s="83"/>
      <c r="U85" s="83"/>
      <c r="V85" s="84">
        <f t="shared" si="7"/>
        <v>0</v>
      </c>
    </row>
    <row r="86" spans="1:22" ht="26.25" x14ac:dyDescent="0.25">
      <c r="A86" s="77" t="s">
        <v>197</v>
      </c>
      <c r="B86" s="77" t="s">
        <v>166</v>
      </c>
      <c r="C86" s="82" t="s">
        <v>101</v>
      </c>
      <c r="D86" s="83"/>
      <c r="E86" s="83"/>
      <c r="F86" s="83"/>
      <c r="G86" s="83"/>
      <c r="H86" s="83"/>
      <c r="I86" s="83"/>
      <c r="J86" s="83"/>
      <c r="K86" s="83">
        <v>298</v>
      </c>
      <c r="L86" s="83"/>
      <c r="M86" s="83"/>
      <c r="N86" s="45">
        <f t="shared" si="6"/>
        <v>298</v>
      </c>
      <c r="O86" s="83"/>
      <c r="P86" s="83"/>
      <c r="Q86" s="83"/>
      <c r="R86" s="83"/>
      <c r="S86" s="83"/>
      <c r="T86" s="83"/>
      <c r="U86" s="83"/>
      <c r="V86" s="84">
        <f t="shared" si="7"/>
        <v>298</v>
      </c>
    </row>
    <row r="87" spans="1:22" x14ac:dyDescent="0.25">
      <c r="A87" s="77" t="s">
        <v>197</v>
      </c>
      <c r="B87" s="77" t="s">
        <v>201</v>
      </c>
      <c r="C87" s="82" t="s">
        <v>117</v>
      </c>
      <c r="D87" s="83"/>
      <c r="E87" s="83">
        <v>200</v>
      </c>
      <c r="F87" s="83">
        <v>250</v>
      </c>
      <c r="G87" s="83">
        <v>28</v>
      </c>
      <c r="H87" s="83">
        <v>220</v>
      </c>
      <c r="I87" s="83"/>
      <c r="J87" s="83">
        <v>213</v>
      </c>
      <c r="K87" s="83"/>
      <c r="L87" s="83"/>
      <c r="M87" s="83"/>
      <c r="N87" s="45">
        <f t="shared" si="6"/>
        <v>911</v>
      </c>
      <c r="O87" s="83"/>
      <c r="P87" s="83">
        <v>100</v>
      </c>
      <c r="Q87" s="83">
        <v>398</v>
      </c>
      <c r="R87" s="83"/>
      <c r="S87" s="83"/>
      <c r="T87" s="83"/>
      <c r="U87" s="83"/>
      <c r="V87" s="84">
        <f t="shared" si="7"/>
        <v>1409</v>
      </c>
    </row>
    <row r="88" spans="1:22" x14ac:dyDescent="0.25">
      <c r="A88" s="77" t="s">
        <v>197</v>
      </c>
      <c r="B88" s="77" t="s">
        <v>157</v>
      </c>
      <c r="C88" s="82" t="s">
        <v>89</v>
      </c>
      <c r="D88" s="83"/>
      <c r="E88" s="83"/>
      <c r="F88" s="83"/>
      <c r="G88" s="83"/>
      <c r="H88" s="83"/>
      <c r="I88" s="83"/>
      <c r="J88" s="83">
        <v>142</v>
      </c>
      <c r="K88" s="83"/>
      <c r="L88" s="83"/>
      <c r="M88" s="83"/>
      <c r="N88" s="45">
        <f t="shared" si="6"/>
        <v>142</v>
      </c>
      <c r="O88" s="83"/>
      <c r="P88" s="83">
        <v>605</v>
      </c>
      <c r="Q88" s="83">
        <v>854</v>
      </c>
      <c r="R88" s="83"/>
      <c r="S88" s="83"/>
      <c r="T88" s="83"/>
      <c r="U88" s="83"/>
      <c r="V88" s="84">
        <f t="shared" si="7"/>
        <v>1601</v>
      </c>
    </row>
    <row r="89" spans="1:22" ht="26.25" x14ac:dyDescent="0.25">
      <c r="A89" s="77" t="s">
        <v>197</v>
      </c>
      <c r="B89" s="77" t="s">
        <v>202</v>
      </c>
      <c r="C89" s="82" t="s">
        <v>91</v>
      </c>
      <c r="D89" s="83">
        <v>1972</v>
      </c>
      <c r="E89" s="83"/>
      <c r="F89" s="83"/>
      <c r="G89" s="83"/>
      <c r="H89" s="83"/>
      <c r="I89" s="83"/>
      <c r="J89" s="83"/>
      <c r="K89" s="83"/>
      <c r="L89" s="83"/>
      <c r="M89" s="83"/>
      <c r="N89" s="45">
        <f t="shared" si="6"/>
        <v>1972</v>
      </c>
      <c r="O89" s="83"/>
      <c r="P89" s="83">
        <v>2685</v>
      </c>
      <c r="Q89" s="83"/>
      <c r="R89" s="83"/>
      <c r="S89" s="83"/>
      <c r="T89" s="83"/>
      <c r="U89" s="83"/>
      <c r="V89" s="84">
        <f t="shared" si="7"/>
        <v>4657</v>
      </c>
    </row>
    <row r="90" spans="1:22" ht="26.25" x14ac:dyDescent="0.25">
      <c r="A90" s="77" t="s">
        <v>197</v>
      </c>
      <c r="B90" s="77" t="s">
        <v>170</v>
      </c>
      <c r="C90" s="82" t="s">
        <v>105</v>
      </c>
      <c r="D90" s="83"/>
      <c r="E90" s="83"/>
      <c r="F90" s="83"/>
      <c r="G90" s="83"/>
      <c r="H90" s="83"/>
      <c r="I90" s="83"/>
      <c r="J90" s="83">
        <v>8537</v>
      </c>
      <c r="K90" s="83"/>
      <c r="L90" s="83">
        <v>11881</v>
      </c>
      <c r="M90" s="83"/>
      <c r="N90" s="45">
        <f t="shared" si="6"/>
        <v>20418</v>
      </c>
      <c r="O90" s="83"/>
      <c r="P90" s="83"/>
      <c r="Q90" s="83"/>
      <c r="R90" s="83"/>
      <c r="S90" s="83"/>
      <c r="T90" s="83"/>
      <c r="U90" s="83"/>
      <c r="V90" s="84">
        <f t="shared" si="7"/>
        <v>20418</v>
      </c>
    </row>
    <row r="91" spans="1:22" ht="26.25" x14ac:dyDescent="0.25">
      <c r="A91" s="77" t="s">
        <v>197</v>
      </c>
      <c r="B91" s="77" t="s">
        <v>172</v>
      </c>
      <c r="C91" s="82" t="s">
        <v>101</v>
      </c>
      <c r="D91" s="83">
        <v>87891</v>
      </c>
      <c r="E91" s="83"/>
      <c r="F91" s="83"/>
      <c r="G91" s="83"/>
      <c r="H91" s="83"/>
      <c r="I91" s="83"/>
      <c r="J91" s="83"/>
      <c r="K91" s="83"/>
      <c r="L91" s="83"/>
      <c r="M91" s="83"/>
      <c r="N91" s="45">
        <f t="shared" si="6"/>
        <v>87891</v>
      </c>
      <c r="O91" s="83"/>
      <c r="P91" s="83"/>
      <c r="Q91" s="83"/>
      <c r="R91" s="83"/>
      <c r="S91" s="83"/>
      <c r="T91" s="83"/>
      <c r="U91" s="83"/>
      <c r="V91" s="84">
        <f t="shared" si="7"/>
        <v>87891</v>
      </c>
    </row>
    <row r="92" spans="1:22" ht="39" x14ac:dyDescent="0.25">
      <c r="A92" s="77" t="s">
        <v>197</v>
      </c>
      <c r="B92" s="77" t="s">
        <v>173</v>
      </c>
      <c r="C92" s="82" t="s">
        <v>101</v>
      </c>
      <c r="D92" s="83">
        <v>3674</v>
      </c>
      <c r="E92" s="83"/>
      <c r="F92" s="83"/>
      <c r="G92" s="83"/>
      <c r="H92" s="83"/>
      <c r="I92" s="83"/>
      <c r="J92" s="83"/>
      <c r="K92" s="83"/>
      <c r="L92" s="83"/>
      <c r="M92" s="83"/>
      <c r="N92" s="45">
        <f t="shared" si="6"/>
        <v>3674</v>
      </c>
      <c r="O92" s="83"/>
      <c r="P92" s="83"/>
      <c r="Q92" s="83"/>
      <c r="R92" s="83"/>
      <c r="S92" s="83"/>
      <c r="T92" s="83"/>
      <c r="U92" s="83"/>
      <c r="V92" s="84">
        <f t="shared" si="7"/>
        <v>3674</v>
      </c>
    </row>
    <row r="93" spans="1:22" ht="26.25" x14ac:dyDescent="0.25">
      <c r="A93" s="77" t="s">
        <v>197</v>
      </c>
      <c r="B93" s="77" t="s">
        <v>174</v>
      </c>
      <c r="C93" s="82" t="s">
        <v>103</v>
      </c>
      <c r="D93" s="83">
        <v>4865</v>
      </c>
      <c r="E93" s="83"/>
      <c r="F93" s="83"/>
      <c r="G93" s="83"/>
      <c r="H93" s="83"/>
      <c r="I93" s="83"/>
      <c r="J93" s="83"/>
      <c r="K93" s="83"/>
      <c r="L93" s="83"/>
      <c r="M93" s="83"/>
      <c r="N93" s="45">
        <f t="shared" si="6"/>
        <v>4865</v>
      </c>
      <c r="O93" s="83"/>
      <c r="P93" s="83"/>
      <c r="Q93" s="83"/>
      <c r="R93" s="83"/>
      <c r="S93" s="83"/>
      <c r="T93" s="83"/>
      <c r="U93" s="83"/>
      <c r="V93" s="84">
        <f t="shared" si="7"/>
        <v>4865</v>
      </c>
    </row>
    <row r="94" spans="1:22" ht="39" x14ac:dyDescent="0.25">
      <c r="A94" s="77" t="s">
        <v>197</v>
      </c>
      <c r="B94" s="77" t="s">
        <v>175</v>
      </c>
      <c r="C94" s="82" t="s">
        <v>103</v>
      </c>
      <c r="D94" s="83">
        <v>247</v>
      </c>
      <c r="E94" s="83"/>
      <c r="F94" s="83"/>
      <c r="G94" s="83"/>
      <c r="H94" s="83"/>
      <c r="I94" s="83"/>
      <c r="J94" s="83"/>
      <c r="K94" s="83"/>
      <c r="L94" s="83"/>
      <c r="M94" s="83"/>
      <c r="N94" s="45">
        <f t="shared" si="6"/>
        <v>247</v>
      </c>
      <c r="O94" s="83"/>
      <c r="P94" s="83"/>
      <c r="Q94" s="83"/>
      <c r="R94" s="83"/>
      <c r="S94" s="83"/>
      <c r="T94" s="83"/>
      <c r="U94" s="83"/>
      <c r="V94" s="84">
        <f t="shared" si="7"/>
        <v>247</v>
      </c>
    </row>
    <row r="95" spans="1:22" ht="26.25" x14ac:dyDescent="0.25">
      <c r="A95" s="77" t="s">
        <v>197</v>
      </c>
      <c r="B95" s="77" t="s">
        <v>176</v>
      </c>
      <c r="C95" s="82" t="s">
        <v>99</v>
      </c>
      <c r="D95" s="83">
        <v>19732</v>
      </c>
      <c r="E95" s="83"/>
      <c r="F95" s="83"/>
      <c r="G95" s="83"/>
      <c r="H95" s="83"/>
      <c r="I95" s="83"/>
      <c r="J95" s="83"/>
      <c r="K95" s="83"/>
      <c r="L95" s="83"/>
      <c r="M95" s="83"/>
      <c r="N95" s="45">
        <f t="shared" si="6"/>
        <v>19732</v>
      </c>
      <c r="O95" s="83"/>
      <c r="P95" s="83"/>
      <c r="Q95" s="83"/>
      <c r="R95" s="83"/>
      <c r="S95" s="83"/>
      <c r="T95" s="83"/>
      <c r="U95" s="83"/>
      <c r="V95" s="84">
        <f t="shared" si="7"/>
        <v>19732</v>
      </c>
    </row>
    <row r="96" spans="1:22" ht="39" x14ac:dyDescent="0.25">
      <c r="A96" s="77" t="s">
        <v>197</v>
      </c>
      <c r="B96" s="77" t="s">
        <v>177</v>
      </c>
      <c r="C96" s="82" t="s">
        <v>99</v>
      </c>
      <c r="D96" s="83">
        <v>1043</v>
      </c>
      <c r="E96" s="83"/>
      <c r="F96" s="83"/>
      <c r="G96" s="83"/>
      <c r="H96" s="83"/>
      <c r="I96" s="83"/>
      <c r="J96" s="83"/>
      <c r="K96" s="83"/>
      <c r="L96" s="83"/>
      <c r="M96" s="83"/>
      <c r="N96" s="45">
        <f t="shared" si="6"/>
        <v>1043</v>
      </c>
      <c r="O96" s="83"/>
      <c r="P96" s="83"/>
      <c r="Q96" s="83"/>
      <c r="R96" s="83"/>
      <c r="S96" s="83"/>
      <c r="T96" s="83"/>
      <c r="U96" s="83"/>
      <c r="V96" s="84">
        <f t="shared" si="7"/>
        <v>1043</v>
      </c>
    </row>
    <row r="97" spans="1:22" x14ac:dyDescent="0.25">
      <c r="A97" s="77" t="s">
        <v>197</v>
      </c>
      <c r="B97" s="77" t="s">
        <v>178</v>
      </c>
      <c r="C97" s="82" t="s">
        <v>115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45">
        <f t="shared" si="6"/>
        <v>0</v>
      </c>
      <c r="O97" s="83"/>
      <c r="P97" s="83"/>
      <c r="Q97" s="83"/>
      <c r="R97" s="83"/>
      <c r="S97" s="83"/>
      <c r="T97" s="83">
        <v>10600</v>
      </c>
      <c r="U97" s="83"/>
      <c r="V97" s="84">
        <f t="shared" si="7"/>
        <v>10600</v>
      </c>
    </row>
    <row r="98" spans="1:22" x14ac:dyDescent="0.25">
      <c r="A98" s="77" t="s">
        <v>197</v>
      </c>
      <c r="B98" s="77" t="s">
        <v>179</v>
      </c>
      <c r="C98" s="82"/>
      <c r="D98" s="83">
        <f>ROUND((D72+D74+D75+D77+D78+D80+D81+D82+D83+D89+D95+D96)*0.02,0)</f>
        <v>5923</v>
      </c>
      <c r="E98" s="83"/>
      <c r="F98" s="83"/>
      <c r="G98" s="83"/>
      <c r="H98" s="83"/>
      <c r="I98" s="83"/>
      <c r="J98" s="83"/>
      <c r="K98" s="83"/>
      <c r="L98" s="83"/>
      <c r="M98" s="83"/>
      <c r="N98" s="45">
        <f t="shared" si="6"/>
        <v>5923</v>
      </c>
      <c r="O98" s="83"/>
      <c r="P98" s="83"/>
      <c r="Q98" s="83"/>
      <c r="R98" s="83"/>
      <c r="S98" s="83"/>
      <c r="T98" s="83"/>
      <c r="U98" s="83"/>
      <c r="V98" s="84">
        <f t="shared" si="7"/>
        <v>5923</v>
      </c>
    </row>
    <row r="99" spans="1:22" x14ac:dyDescent="0.25">
      <c r="A99" s="77" t="s">
        <v>197</v>
      </c>
      <c r="B99" s="77" t="s">
        <v>180</v>
      </c>
      <c r="C99" s="82"/>
      <c r="D99" s="83">
        <f>ROUND((D72+D74+D75+D77+D78+D80+D81+D82+D83+D89+D95+D96)/12*0.25,0)</f>
        <v>6170</v>
      </c>
      <c r="E99" s="83"/>
      <c r="F99" s="83"/>
      <c r="G99" s="83"/>
      <c r="H99" s="83"/>
      <c r="I99" s="83"/>
      <c r="J99" s="83"/>
      <c r="K99" s="83"/>
      <c r="L99" s="83"/>
      <c r="M99" s="83"/>
      <c r="N99" s="45">
        <f t="shared" si="6"/>
        <v>6170</v>
      </c>
      <c r="O99" s="83"/>
      <c r="P99" s="83"/>
      <c r="Q99" s="83"/>
      <c r="R99" s="83"/>
      <c r="S99" s="83"/>
      <c r="T99" s="83"/>
      <c r="U99" s="83"/>
      <c r="V99" s="84">
        <f t="shared" si="7"/>
        <v>6170</v>
      </c>
    </row>
    <row r="100" spans="1:22" x14ac:dyDescent="0.25">
      <c r="A100" s="85" t="s">
        <v>197</v>
      </c>
      <c r="B100" s="85" t="s">
        <v>181</v>
      </c>
      <c r="C100" s="86"/>
      <c r="D100" s="84">
        <f t="shared" ref="D100:M100" si="8">SUM(D72:D99)</f>
        <v>409166</v>
      </c>
      <c r="E100" s="84">
        <f t="shared" si="8"/>
        <v>3240</v>
      </c>
      <c r="F100" s="84">
        <f t="shared" si="8"/>
        <v>35353</v>
      </c>
      <c r="G100" s="84">
        <f t="shared" si="8"/>
        <v>5052</v>
      </c>
      <c r="H100" s="84">
        <f t="shared" si="8"/>
        <v>16329</v>
      </c>
      <c r="I100" s="84">
        <f t="shared" si="8"/>
        <v>2500</v>
      </c>
      <c r="J100" s="84">
        <f t="shared" si="8"/>
        <v>14636</v>
      </c>
      <c r="K100" s="84">
        <f t="shared" si="8"/>
        <v>12314</v>
      </c>
      <c r="L100" s="84">
        <f t="shared" si="8"/>
        <v>11881</v>
      </c>
      <c r="M100" s="84">
        <f t="shared" si="8"/>
        <v>0</v>
      </c>
      <c r="N100" s="84">
        <f t="shared" si="6"/>
        <v>510471</v>
      </c>
      <c r="O100" s="84">
        <f t="shared" ref="O100:U100" si="9">SUM(O72:O99)</f>
        <v>0</v>
      </c>
      <c r="P100" s="84">
        <f t="shared" si="9"/>
        <v>85861</v>
      </c>
      <c r="Q100" s="84">
        <f t="shared" si="9"/>
        <v>17277</v>
      </c>
      <c r="R100" s="84">
        <f t="shared" si="9"/>
        <v>3011</v>
      </c>
      <c r="S100" s="84">
        <f t="shared" si="9"/>
        <v>0</v>
      </c>
      <c r="T100" s="84">
        <f t="shared" si="9"/>
        <v>10600</v>
      </c>
      <c r="U100" s="84">
        <f t="shared" si="9"/>
        <v>0</v>
      </c>
      <c r="V100" s="84">
        <f t="shared" si="7"/>
        <v>627220</v>
      </c>
    </row>
    <row r="101" spans="1:22" x14ac:dyDescent="0.25">
      <c r="A101" s="77" t="s">
        <v>203</v>
      </c>
      <c r="B101" s="77" t="s">
        <v>152</v>
      </c>
      <c r="C101" s="82" t="s">
        <v>38</v>
      </c>
      <c r="D101" s="83">
        <v>74747</v>
      </c>
      <c r="E101" s="83">
        <v>1188</v>
      </c>
      <c r="F101" s="83">
        <v>2300</v>
      </c>
      <c r="G101" s="83">
        <v>62</v>
      </c>
      <c r="H101" s="83">
        <v>1685</v>
      </c>
      <c r="I101" s="83"/>
      <c r="J101" s="83">
        <v>3306</v>
      </c>
      <c r="K101" s="80"/>
      <c r="L101" s="80"/>
      <c r="M101" s="83">
        <v>213</v>
      </c>
      <c r="N101" s="45">
        <f t="shared" si="6"/>
        <v>83501</v>
      </c>
      <c r="O101" s="83">
        <v>16</v>
      </c>
      <c r="P101" s="83">
        <v>6837</v>
      </c>
      <c r="Q101" s="83">
        <v>2486</v>
      </c>
      <c r="R101" s="83"/>
      <c r="S101" s="83"/>
      <c r="T101" s="83"/>
      <c r="U101" s="80"/>
      <c r="V101" s="84">
        <f t="shared" si="7"/>
        <v>92840</v>
      </c>
    </row>
    <row r="102" spans="1:22" x14ac:dyDescent="0.25">
      <c r="A102" s="77" t="s">
        <v>203</v>
      </c>
      <c r="B102" s="77" t="s">
        <v>169</v>
      </c>
      <c r="C102" s="82" t="s">
        <v>113</v>
      </c>
      <c r="D102" s="83"/>
      <c r="E102" s="83">
        <v>51</v>
      </c>
      <c r="F102" s="83"/>
      <c r="G102" s="83"/>
      <c r="H102" s="83"/>
      <c r="I102" s="83"/>
      <c r="J102" s="83">
        <v>638</v>
      </c>
      <c r="K102" s="80"/>
      <c r="L102" s="80"/>
      <c r="M102" s="83"/>
      <c r="N102" s="45">
        <f t="shared" si="6"/>
        <v>689</v>
      </c>
      <c r="O102" s="83"/>
      <c r="P102" s="83"/>
      <c r="Q102" s="83">
        <v>11</v>
      </c>
      <c r="R102" s="83"/>
      <c r="S102" s="83"/>
      <c r="T102" s="83"/>
      <c r="U102" s="80"/>
      <c r="V102" s="84">
        <f t="shared" si="7"/>
        <v>700</v>
      </c>
    </row>
    <row r="103" spans="1:22" ht="39" x14ac:dyDescent="0.25">
      <c r="A103" s="77" t="s">
        <v>203</v>
      </c>
      <c r="B103" s="77" t="s">
        <v>204</v>
      </c>
      <c r="C103" s="82" t="s">
        <v>81</v>
      </c>
      <c r="D103" s="83">
        <v>44151</v>
      </c>
      <c r="E103" s="83">
        <v>51</v>
      </c>
      <c r="F103" s="83">
        <v>9451</v>
      </c>
      <c r="G103" s="83">
        <v>80</v>
      </c>
      <c r="H103" s="83">
        <v>1739</v>
      </c>
      <c r="I103" s="83"/>
      <c r="J103" s="83">
        <v>2921</v>
      </c>
      <c r="K103" s="80"/>
      <c r="L103" s="80"/>
      <c r="M103" s="83"/>
      <c r="N103" s="45">
        <f t="shared" si="6"/>
        <v>58393</v>
      </c>
      <c r="O103" s="83"/>
      <c r="P103" s="83">
        <v>4598</v>
      </c>
      <c r="Q103" s="83">
        <v>3715</v>
      </c>
      <c r="R103" s="83"/>
      <c r="S103" s="83"/>
      <c r="T103" s="83"/>
      <c r="U103" s="80"/>
      <c r="V103" s="84">
        <f t="shared" si="7"/>
        <v>66706</v>
      </c>
    </row>
    <row r="104" spans="1:22" ht="26.25" x14ac:dyDescent="0.25">
      <c r="A104" s="77" t="s">
        <v>203</v>
      </c>
      <c r="B104" s="77" t="s">
        <v>154</v>
      </c>
      <c r="C104" s="82" t="s">
        <v>81</v>
      </c>
      <c r="D104" s="83"/>
      <c r="E104" s="83"/>
      <c r="F104" s="83"/>
      <c r="G104" s="83"/>
      <c r="H104" s="83"/>
      <c r="I104" s="83"/>
      <c r="J104" s="83"/>
      <c r="K104" s="80"/>
      <c r="L104" s="80"/>
      <c r="M104" s="83"/>
      <c r="N104" s="45">
        <f t="shared" si="6"/>
        <v>0</v>
      </c>
      <c r="O104" s="83"/>
      <c r="P104" s="83">
        <v>7925</v>
      </c>
      <c r="Q104" s="83">
        <v>7204</v>
      </c>
      <c r="R104" s="83"/>
      <c r="S104" s="83"/>
      <c r="T104" s="83"/>
      <c r="U104" s="80"/>
      <c r="V104" s="84">
        <f t="shared" si="7"/>
        <v>15129</v>
      </c>
    </row>
    <row r="105" spans="1:22" x14ac:dyDescent="0.25">
      <c r="A105" s="77" t="s">
        <v>203</v>
      </c>
      <c r="B105" s="77" t="s">
        <v>205</v>
      </c>
      <c r="C105" s="82" t="s">
        <v>91</v>
      </c>
      <c r="D105" s="83">
        <v>11627</v>
      </c>
      <c r="E105" s="83">
        <v>93</v>
      </c>
      <c r="F105" s="83"/>
      <c r="G105" s="83"/>
      <c r="H105" s="83">
        <v>243</v>
      </c>
      <c r="I105" s="83">
        <v>166</v>
      </c>
      <c r="J105" s="83"/>
      <c r="K105" s="80"/>
      <c r="L105" s="80"/>
      <c r="M105" s="83"/>
      <c r="N105" s="45">
        <f t="shared" si="6"/>
        <v>12129</v>
      </c>
      <c r="O105" s="83">
        <v>16</v>
      </c>
      <c r="P105" s="83">
        <v>750</v>
      </c>
      <c r="Q105" s="83">
        <v>521</v>
      </c>
      <c r="R105" s="83">
        <v>1200</v>
      </c>
      <c r="S105" s="83"/>
      <c r="T105" s="83"/>
      <c r="U105" s="80"/>
      <c r="V105" s="84">
        <f t="shared" si="7"/>
        <v>14616</v>
      </c>
    </row>
    <row r="106" spans="1:22" x14ac:dyDescent="0.25">
      <c r="A106" s="77" t="s">
        <v>203</v>
      </c>
      <c r="B106" s="77" t="s">
        <v>206</v>
      </c>
      <c r="C106" s="82" t="s">
        <v>91</v>
      </c>
      <c r="D106" s="83">
        <v>6229</v>
      </c>
      <c r="E106" s="83">
        <v>93</v>
      </c>
      <c r="F106" s="83">
        <v>271</v>
      </c>
      <c r="G106" s="83">
        <v>86</v>
      </c>
      <c r="H106" s="83">
        <v>268</v>
      </c>
      <c r="I106" s="83"/>
      <c r="J106" s="83"/>
      <c r="K106" s="80"/>
      <c r="L106" s="80"/>
      <c r="M106" s="83"/>
      <c r="N106" s="45">
        <f t="shared" si="6"/>
        <v>6947</v>
      </c>
      <c r="O106" s="83">
        <v>11</v>
      </c>
      <c r="P106" s="83">
        <v>342</v>
      </c>
      <c r="Q106" s="83">
        <v>425</v>
      </c>
      <c r="R106" s="83">
        <v>1251</v>
      </c>
      <c r="S106" s="83"/>
      <c r="T106" s="83"/>
      <c r="U106" s="80"/>
      <c r="V106" s="84">
        <f t="shared" si="7"/>
        <v>8976</v>
      </c>
    </row>
    <row r="107" spans="1:22" x14ac:dyDescent="0.25">
      <c r="A107" s="77" t="s">
        <v>203</v>
      </c>
      <c r="B107" s="77" t="s">
        <v>159</v>
      </c>
      <c r="C107" s="82" t="s">
        <v>91</v>
      </c>
      <c r="D107" s="83">
        <v>27763</v>
      </c>
      <c r="E107" s="83">
        <v>63</v>
      </c>
      <c r="F107" s="83">
        <v>2067</v>
      </c>
      <c r="G107" s="83">
        <v>85</v>
      </c>
      <c r="H107" s="83">
        <v>634</v>
      </c>
      <c r="I107" s="83"/>
      <c r="J107" s="83">
        <v>627</v>
      </c>
      <c r="K107" s="80"/>
      <c r="L107" s="80"/>
      <c r="M107" s="83"/>
      <c r="N107" s="45">
        <f t="shared" si="6"/>
        <v>31239</v>
      </c>
      <c r="O107" s="83"/>
      <c r="P107" s="83">
        <v>8175</v>
      </c>
      <c r="Q107" s="83">
        <v>5348</v>
      </c>
      <c r="R107" s="83"/>
      <c r="S107" s="83"/>
      <c r="T107" s="83"/>
      <c r="U107" s="80"/>
      <c r="V107" s="84">
        <f t="shared" si="7"/>
        <v>44762</v>
      </c>
    </row>
    <row r="108" spans="1:22" ht="39" x14ac:dyDescent="0.25">
      <c r="A108" s="77" t="s">
        <v>203</v>
      </c>
      <c r="B108" s="77" t="s">
        <v>207</v>
      </c>
      <c r="C108" s="82" t="s">
        <v>91</v>
      </c>
      <c r="D108" s="83"/>
      <c r="E108" s="83"/>
      <c r="F108" s="83"/>
      <c r="G108" s="83"/>
      <c r="H108" s="83"/>
      <c r="I108" s="83"/>
      <c r="J108" s="83"/>
      <c r="K108" s="80"/>
      <c r="L108" s="80"/>
      <c r="M108" s="83"/>
      <c r="N108" s="45">
        <f t="shared" si="6"/>
        <v>0</v>
      </c>
      <c r="O108" s="83"/>
      <c r="P108" s="83"/>
      <c r="Q108" s="83"/>
      <c r="R108" s="83"/>
      <c r="S108" s="83"/>
      <c r="T108" s="83"/>
      <c r="U108" s="80"/>
      <c r="V108" s="84">
        <f t="shared" si="7"/>
        <v>0</v>
      </c>
    </row>
    <row r="109" spans="1:22" ht="39" x14ac:dyDescent="0.25">
      <c r="A109" s="77" t="s">
        <v>203</v>
      </c>
      <c r="B109" s="77" t="s">
        <v>186</v>
      </c>
      <c r="C109" s="87" t="s">
        <v>91</v>
      </c>
      <c r="D109" s="83"/>
      <c r="E109" s="83"/>
      <c r="F109" s="83"/>
      <c r="G109" s="83"/>
      <c r="H109" s="83"/>
      <c r="I109" s="83"/>
      <c r="J109" s="83"/>
      <c r="K109" s="80"/>
      <c r="L109" s="80"/>
      <c r="M109" s="83"/>
      <c r="N109" s="45">
        <f t="shared" si="6"/>
        <v>0</v>
      </c>
      <c r="O109" s="83"/>
      <c r="P109" s="83"/>
      <c r="Q109" s="83"/>
      <c r="R109" s="83"/>
      <c r="S109" s="83"/>
      <c r="T109" s="83"/>
      <c r="U109" s="80"/>
      <c r="V109" s="84">
        <f t="shared" si="7"/>
        <v>0</v>
      </c>
    </row>
    <row r="110" spans="1:22" x14ac:dyDescent="0.25">
      <c r="A110" s="77" t="s">
        <v>203</v>
      </c>
      <c r="B110" s="77" t="s">
        <v>208</v>
      </c>
      <c r="C110" s="82" t="s">
        <v>91</v>
      </c>
      <c r="D110" s="83"/>
      <c r="E110" s="83"/>
      <c r="F110" s="83"/>
      <c r="G110" s="83"/>
      <c r="H110" s="83"/>
      <c r="I110" s="83"/>
      <c r="J110" s="83"/>
      <c r="K110" s="80"/>
      <c r="L110" s="80"/>
      <c r="M110" s="83"/>
      <c r="N110" s="45">
        <f t="shared" si="6"/>
        <v>0</v>
      </c>
      <c r="O110" s="83"/>
      <c r="P110" s="83"/>
      <c r="Q110" s="83"/>
      <c r="R110" s="83"/>
      <c r="S110" s="83"/>
      <c r="T110" s="83"/>
      <c r="U110" s="80"/>
      <c r="V110" s="84">
        <f t="shared" si="7"/>
        <v>0</v>
      </c>
    </row>
    <row r="111" spans="1:22" x14ac:dyDescent="0.25">
      <c r="A111" s="77" t="s">
        <v>203</v>
      </c>
      <c r="B111" s="77" t="s">
        <v>209</v>
      </c>
      <c r="C111" s="82" t="s">
        <v>91</v>
      </c>
      <c r="D111" s="83"/>
      <c r="E111" s="83"/>
      <c r="F111" s="83"/>
      <c r="G111" s="83"/>
      <c r="H111" s="83">
        <v>20</v>
      </c>
      <c r="I111" s="83"/>
      <c r="J111" s="83"/>
      <c r="K111" s="80"/>
      <c r="L111" s="80"/>
      <c r="M111" s="83"/>
      <c r="N111" s="45">
        <f t="shared" si="6"/>
        <v>20</v>
      </c>
      <c r="O111" s="83"/>
      <c r="P111" s="83">
        <v>2009</v>
      </c>
      <c r="Q111" s="83">
        <v>815</v>
      </c>
      <c r="R111" s="83"/>
      <c r="S111" s="83"/>
      <c r="T111" s="83"/>
      <c r="U111" s="80"/>
      <c r="V111" s="84">
        <f t="shared" si="7"/>
        <v>2844</v>
      </c>
    </row>
    <row r="112" spans="1:22" x14ac:dyDescent="0.25">
      <c r="A112" s="77" t="s">
        <v>203</v>
      </c>
      <c r="B112" s="77" t="s">
        <v>210</v>
      </c>
      <c r="C112" s="82" t="s">
        <v>99</v>
      </c>
      <c r="D112" s="83">
        <v>30715</v>
      </c>
      <c r="E112" s="83">
        <v>275</v>
      </c>
      <c r="F112" s="83">
        <v>2921</v>
      </c>
      <c r="G112" s="83">
        <v>781</v>
      </c>
      <c r="H112" s="83">
        <v>2079</v>
      </c>
      <c r="I112" s="83"/>
      <c r="J112" s="83">
        <v>1765</v>
      </c>
      <c r="K112" s="80">
        <v>5082</v>
      </c>
      <c r="L112" s="80"/>
      <c r="M112" s="83"/>
      <c r="N112" s="45">
        <f t="shared" si="6"/>
        <v>43618</v>
      </c>
      <c r="O112" s="83">
        <v>26</v>
      </c>
      <c r="P112" s="83">
        <v>6883</v>
      </c>
      <c r="Q112" s="83">
        <v>1886</v>
      </c>
      <c r="R112" s="83"/>
      <c r="S112" s="83"/>
      <c r="T112" s="83"/>
      <c r="U112" s="80"/>
      <c r="V112" s="84">
        <f t="shared" si="7"/>
        <v>52413</v>
      </c>
    </row>
    <row r="113" spans="1:22" ht="26.25" x14ac:dyDescent="0.25">
      <c r="A113" s="77" t="s">
        <v>203</v>
      </c>
      <c r="B113" s="77" t="s">
        <v>166</v>
      </c>
      <c r="C113" s="82" t="s">
        <v>101</v>
      </c>
      <c r="D113" s="83"/>
      <c r="E113" s="83"/>
      <c r="F113" s="83"/>
      <c r="G113" s="83"/>
      <c r="H113" s="83"/>
      <c r="I113" s="83"/>
      <c r="J113" s="83"/>
      <c r="K113" s="80">
        <v>265</v>
      </c>
      <c r="L113" s="80"/>
      <c r="M113" s="83"/>
      <c r="N113" s="45">
        <f t="shared" si="6"/>
        <v>265</v>
      </c>
      <c r="O113" s="83"/>
      <c r="P113" s="83"/>
      <c r="Q113" s="83"/>
      <c r="R113" s="83"/>
      <c r="S113" s="83"/>
      <c r="T113" s="83"/>
      <c r="U113" s="80"/>
      <c r="V113" s="84">
        <f t="shared" si="7"/>
        <v>265</v>
      </c>
    </row>
    <row r="114" spans="1:22" ht="39" x14ac:dyDescent="0.25">
      <c r="A114" s="77" t="s">
        <v>203</v>
      </c>
      <c r="B114" s="77" t="s">
        <v>161</v>
      </c>
      <c r="C114" s="82" t="s">
        <v>99</v>
      </c>
      <c r="D114" s="83">
        <v>24708</v>
      </c>
      <c r="E114" s="83"/>
      <c r="F114" s="83"/>
      <c r="G114" s="83"/>
      <c r="H114" s="83"/>
      <c r="I114" s="83"/>
      <c r="J114" s="83"/>
      <c r="K114" s="80"/>
      <c r="L114" s="80"/>
      <c r="M114" s="83"/>
      <c r="N114" s="45">
        <f t="shared" si="6"/>
        <v>24708</v>
      </c>
      <c r="O114" s="83"/>
      <c r="P114" s="83"/>
      <c r="Q114" s="83"/>
      <c r="R114" s="83"/>
      <c r="S114" s="83"/>
      <c r="T114" s="83"/>
      <c r="U114" s="80"/>
      <c r="V114" s="84">
        <f t="shared" si="7"/>
        <v>24708</v>
      </c>
    </row>
    <row r="115" spans="1:22" ht="64.5" x14ac:dyDescent="0.25">
      <c r="A115" s="77" t="s">
        <v>203</v>
      </c>
      <c r="B115" s="77" t="s">
        <v>162</v>
      </c>
      <c r="C115" s="82" t="s">
        <v>99</v>
      </c>
      <c r="D115" s="83">
        <v>245</v>
      </c>
      <c r="E115" s="83"/>
      <c r="F115" s="83"/>
      <c r="G115" s="83"/>
      <c r="H115" s="83"/>
      <c r="I115" s="83"/>
      <c r="J115" s="83"/>
      <c r="K115" s="80"/>
      <c r="L115" s="80"/>
      <c r="M115" s="83"/>
      <c r="N115" s="45">
        <f t="shared" si="6"/>
        <v>245</v>
      </c>
      <c r="O115" s="83"/>
      <c r="P115" s="83"/>
      <c r="Q115" s="83"/>
      <c r="R115" s="83"/>
      <c r="S115" s="83"/>
      <c r="T115" s="83"/>
      <c r="U115" s="80"/>
      <c r="V115" s="84">
        <f t="shared" si="7"/>
        <v>245</v>
      </c>
    </row>
    <row r="116" spans="1:22" x14ac:dyDescent="0.25">
      <c r="A116" s="77" t="s">
        <v>203</v>
      </c>
      <c r="B116" s="77" t="s">
        <v>163</v>
      </c>
      <c r="C116" s="82" t="s">
        <v>101</v>
      </c>
      <c r="D116" s="83">
        <v>58433</v>
      </c>
      <c r="E116" s="83">
        <v>934</v>
      </c>
      <c r="F116" s="83"/>
      <c r="G116" s="83">
        <v>613</v>
      </c>
      <c r="H116" s="83">
        <v>5399</v>
      </c>
      <c r="I116" s="83">
        <v>1884</v>
      </c>
      <c r="J116" s="83">
        <v>1025</v>
      </c>
      <c r="K116" s="80">
        <v>5432</v>
      </c>
      <c r="L116" s="80"/>
      <c r="M116" s="83"/>
      <c r="N116" s="45">
        <f t="shared" si="6"/>
        <v>73720</v>
      </c>
      <c r="O116" s="83">
        <v>30</v>
      </c>
      <c r="P116" s="83">
        <v>5251</v>
      </c>
      <c r="Q116" s="83">
        <v>6387</v>
      </c>
      <c r="R116" s="83"/>
      <c r="S116" s="83"/>
      <c r="T116" s="83"/>
      <c r="U116" s="80"/>
      <c r="V116" s="84">
        <f t="shared" si="7"/>
        <v>85388</v>
      </c>
    </row>
    <row r="117" spans="1:22" ht="39" x14ac:dyDescent="0.25">
      <c r="A117" s="77" t="s">
        <v>203</v>
      </c>
      <c r="B117" s="77" t="s">
        <v>190</v>
      </c>
      <c r="C117" s="82" t="s">
        <v>101</v>
      </c>
      <c r="D117" s="83">
        <v>2798</v>
      </c>
      <c r="E117" s="83"/>
      <c r="F117" s="83"/>
      <c r="G117" s="83"/>
      <c r="H117" s="83"/>
      <c r="I117" s="83"/>
      <c r="J117" s="83"/>
      <c r="K117" s="83"/>
      <c r="L117" s="80"/>
      <c r="M117" s="83"/>
      <c r="N117" s="45">
        <f t="shared" si="6"/>
        <v>2798</v>
      </c>
      <c r="O117" s="83"/>
      <c r="P117" s="83"/>
      <c r="Q117" s="83"/>
      <c r="R117" s="83"/>
      <c r="S117" s="83"/>
      <c r="T117" s="83"/>
      <c r="U117" s="80"/>
      <c r="V117" s="84">
        <f t="shared" si="7"/>
        <v>2798</v>
      </c>
    </row>
    <row r="118" spans="1:22" x14ac:dyDescent="0.25">
      <c r="A118" s="77" t="s">
        <v>203</v>
      </c>
      <c r="B118" s="77" t="s">
        <v>193</v>
      </c>
      <c r="C118" s="82" t="s">
        <v>111</v>
      </c>
      <c r="D118" s="83">
        <v>69289</v>
      </c>
      <c r="E118" s="83">
        <v>342</v>
      </c>
      <c r="F118" s="83"/>
      <c r="G118" s="83">
        <v>1646</v>
      </c>
      <c r="H118" s="83">
        <v>5611</v>
      </c>
      <c r="I118" s="83">
        <v>1201</v>
      </c>
      <c r="J118" s="83">
        <v>1610</v>
      </c>
      <c r="K118" s="83">
        <v>17333</v>
      </c>
      <c r="L118" s="83"/>
      <c r="M118" s="83"/>
      <c r="N118" s="45">
        <f t="shared" si="6"/>
        <v>97032</v>
      </c>
      <c r="O118" s="83">
        <v>85</v>
      </c>
      <c r="P118" s="83">
        <v>5112</v>
      </c>
      <c r="Q118" s="83">
        <v>5760</v>
      </c>
      <c r="R118" s="83"/>
      <c r="S118" s="83"/>
      <c r="T118" s="83"/>
      <c r="U118" s="83"/>
      <c r="V118" s="84">
        <f t="shared" si="7"/>
        <v>107989</v>
      </c>
    </row>
    <row r="119" spans="1:22" ht="51.75" x14ac:dyDescent="0.25">
      <c r="A119" s="77" t="s">
        <v>203</v>
      </c>
      <c r="B119" s="77" t="s">
        <v>194</v>
      </c>
      <c r="C119" s="82" t="s">
        <v>111</v>
      </c>
      <c r="D119" s="83">
        <v>4780</v>
      </c>
      <c r="E119" s="83"/>
      <c r="F119" s="83"/>
      <c r="G119" s="83"/>
      <c r="H119" s="83"/>
      <c r="I119" s="83"/>
      <c r="J119" s="83"/>
      <c r="K119" s="83"/>
      <c r="L119" s="83"/>
      <c r="M119" s="83"/>
      <c r="N119" s="45">
        <f t="shared" si="6"/>
        <v>4780</v>
      </c>
      <c r="O119" s="83"/>
      <c r="P119" s="83"/>
      <c r="Q119" s="83"/>
      <c r="R119" s="83"/>
      <c r="S119" s="83"/>
      <c r="T119" s="83"/>
      <c r="U119" s="83"/>
      <c r="V119" s="84">
        <f t="shared" si="7"/>
        <v>4780</v>
      </c>
    </row>
    <row r="120" spans="1:22" ht="39" x14ac:dyDescent="0.25">
      <c r="A120" s="77" t="s">
        <v>203</v>
      </c>
      <c r="B120" s="77" t="s">
        <v>195</v>
      </c>
      <c r="C120" s="82" t="s">
        <v>111</v>
      </c>
      <c r="D120" s="83">
        <v>2115</v>
      </c>
      <c r="E120" s="83"/>
      <c r="F120" s="83"/>
      <c r="G120" s="83"/>
      <c r="H120" s="83"/>
      <c r="I120" s="83"/>
      <c r="J120" s="83"/>
      <c r="K120" s="83"/>
      <c r="L120" s="83"/>
      <c r="M120" s="83"/>
      <c r="N120" s="45">
        <f t="shared" si="6"/>
        <v>2115</v>
      </c>
      <c r="O120" s="83"/>
      <c r="P120" s="83"/>
      <c r="Q120" s="83"/>
      <c r="R120" s="83"/>
      <c r="S120" s="83"/>
      <c r="T120" s="83"/>
      <c r="U120" s="83"/>
      <c r="V120" s="84">
        <f t="shared" si="7"/>
        <v>2115</v>
      </c>
    </row>
    <row r="121" spans="1:22" ht="26.25" x14ac:dyDescent="0.25">
      <c r="A121" s="77" t="s">
        <v>203</v>
      </c>
      <c r="B121" s="77" t="s">
        <v>211</v>
      </c>
      <c r="C121" s="82" t="s">
        <v>111</v>
      </c>
      <c r="D121" s="83">
        <v>23077</v>
      </c>
      <c r="E121" s="83"/>
      <c r="F121" s="83"/>
      <c r="G121" s="83">
        <v>273</v>
      </c>
      <c r="H121" s="83"/>
      <c r="I121" s="83"/>
      <c r="J121" s="83"/>
      <c r="K121" s="83"/>
      <c r="L121" s="83"/>
      <c r="M121" s="83"/>
      <c r="N121" s="45">
        <f t="shared" si="6"/>
        <v>23350</v>
      </c>
      <c r="O121" s="83"/>
      <c r="P121" s="83"/>
      <c r="Q121" s="83">
        <v>270</v>
      </c>
      <c r="R121" s="83"/>
      <c r="S121" s="83"/>
      <c r="T121" s="83"/>
      <c r="U121" s="83"/>
      <c r="V121" s="84">
        <f t="shared" si="7"/>
        <v>23620</v>
      </c>
    </row>
    <row r="122" spans="1:22" x14ac:dyDescent="0.25">
      <c r="A122" s="77" t="s">
        <v>203</v>
      </c>
      <c r="B122" s="77" t="s">
        <v>212</v>
      </c>
      <c r="C122" s="82" t="s">
        <v>89</v>
      </c>
      <c r="D122" s="83">
        <v>786</v>
      </c>
      <c r="E122" s="83"/>
      <c r="F122" s="83"/>
      <c r="G122" s="83"/>
      <c r="H122" s="83"/>
      <c r="I122" s="83"/>
      <c r="J122" s="83"/>
      <c r="K122" s="83"/>
      <c r="L122" s="83"/>
      <c r="M122" s="83"/>
      <c r="N122" s="45">
        <f t="shared" si="6"/>
        <v>786</v>
      </c>
      <c r="O122" s="83"/>
      <c r="P122" s="83">
        <v>285</v>
      </c>
      <c r="Q122" s="83">
        <v>280</v>
      </c>
      <c r="R122" s="83"/>
      <c r="S122" s="83"/>
      <c r="T122" s="83"/>
      <c r="U122" s="83"/>
      <c r="V122" s="84">
        <f t="shared" si="7"/>
        <v>1351</v>
      </c>
    </row>
    <row r="123" spans="1:22" ht="26.25" x14ac:dyDescent="0.25">
      <c r="A123" s="77" t="s">
        <v>203</v>
      </c>
      <c r="B123" s="77" t="s">
        <v>170</v>
      </c>
      <c r="C123" s="82" t="s">
        <v>105</v>
      </c>
      <c r="D123" s="83"/>
      <c r="E123" s="83">
        <v>4</v>
      </c>
      <c r="F123" s="83"/>
      <c r="G123" s="83"/>
      <c r="H123" s="83"/>
      <c r="I123" s="83"/>
      <c r="J123" s="83">
        <v>2956</v>
      </c>
      <c r="K123" s="83"/>
      <c r="L123" s="83">
        <v>5462</v>
      </c>
      <c r="M123" s="83"/>
      <c r="N123" s="45">
        <f t="shared" si="6"/>
        <v>8422</v>
      </c>
      <c r="O123" s="83"/>
      <c r="P123" s="83"/>
      <c r="Q123" s="83"/>
      <c r="R123" s="83"/>
      <c r="S123" s="83"/>
      <c r="T123" s="83"/>
      <c r="U123" s="83"/>
      <c r="V123" s="84">
        <f t="shared" si="7"/>
        <v>8422</v>
      </c>
    </row>
    <row r="124" spans="1:22" ht="26.25" x14ac:dyDescent="0.25">
      <c r="A124" s="77" t="s">
        <v>203</v>
      </c>
      <c r="B124" s="77" t="s">
        <v>172</v>
      </c>
      <c r="C124" s="82" t="s">
        <v>101</v>
      </c>
      <c r="D124" s="83">
        <v>96856</v>
      </c>
      <c r="E124" s="83"/>
      <c r="F124" s="83"/>
      <c r="G124" s="83"/>
      <c r="H124" s="83"/>
      <c r="I124" s="83"/>
      <c r="J124" s="83"/>
      <c r="K124" s="83"/>
      <c r="L124" s="83"/>
      <c r="M124" s="83"/>
      <c r="N124" s="45">
        <f t="shared" si="6"/>
        <v>96856</v>
      </c>
      <c r="O124" s="83"/>
      <c r="P124" s="83"/>
      <c r="Q124" s="83"/>
      <c r="R124" s="83"/>
      <c r="S124" s="83"/>
      <c r="T124" s="83"/>
      <c r="U124" s="83"/>
      <c r="V124" s="84">
        <f t="shared" si="7"/>
        <v>96856</v>
      </c>
    </row>
    <row r="125" spans="1:22" ht="39" x14ac:dyDescent="0.25">
      <c r="A125" s="77" t="s">
        <v>203</v>
      </c>
      <c r="B125" s="77" t="s">
        <v>173</v>
      </c>
      <c r="C125" s="82" t="s">
        <v>101</v>
      </c>
      <c r="D125" s="83">
        <v>4012</v>
      </c>
      <c r="E125" s="83"/>
      <c r="F125" s="83"/>
      <c r="G125" s="83"/>
      <c r="H125" s="83"/>
      <c r="I125" s="83"/>
      <c r="J125" s="83"/>
      <c r="K125" s="83"/>
      <c r="L125" s="83"/>
      <c r="M125" s="83"/>
      <c r="N125" s="45">
        <f t="shared" si="6"/>
        <v>4012</v>
      </c>
      <c r="O125" s="83"/>
      <c r="P125" s="83"/>
      <c r="Q125" s="83"/>
      <c r="R125" s="83"/>
      <c r="S125" s="83"/>
      <c r="T125" s="83"/>
      <c r="U125" s="83"/>
      <c r="V125" s="84">
        <f t="shared" si="7"/>
        <v>4012</v>
      </c>
    </row>
    <row r="126" spans="1:22" ht="26.25" x14ac:dyDescent="0.25">
      <c r="A126" s="77" t="s">
        <v>203</v>
      </c>
      <c r="B126" s="77" t="s">
        <v>174</v>
      </c>
      <c r="C126" s="82" t="s">
        <v>103</v>
      </c>
      <c r="D126" s="83">
        <v>3096</v>
      </c>
      <c r="E126" s="83"/>
      <c r="F126" s="83"/>
      <c r="G126" s="83"/>
      <c r="H126" s="83"/>
      <c r="I126" s="83"/>
      <c r="J126" s="83"/>
      <c r="K126" s="83"/>
      <c r="L126" s="83"/>
      <c r="M126" s="83"/>
      <c r="N126" s="45">
        <f t="shared" si="6"/>
        <v>3096</v>
      </c>
      <c r="O126" s="83"/>
      <c r="P126" s="83"/>
      <c r="Q126" s="83"/>
      <c r="R126" s="83"/>
      <c r="S126" s="83"/>
      <c r="T126" s="83"/>
      <c r="U126" s="83"/>
      <c r="V126" s="84">
        <f t="shared" si="7"/>
        <v>3096</v>
      </c>
    </row>
    <row r="127" spans="1:22" ht="39" x14ac:dyDescent="0.25">
      <c r="A127" s="77" t="s">
        <v>203</v>
      </c>
      <c r="B127" s="77" t="s">
        <v>175</v>
      </c>
      <c r="C127" s="82" t="s">
        <v>103</v>
      </c>
      <c r="D127" s="83">
        <v>141</v>
      </c>
      <c r="E127" s="83"/>
      <c r="F127" s="83"/>
      <c r="G127" s="83"/>
      <c r="H127" s="83"/>
      <c r="I127" s="83"/>
      <c r="J127" s="83"/>
      <c r="K127" s="83"/>
      <c r="L127" s="83"/>
      <c r="M127" s="83"/>
      <c r="N127" s="45">
        <f t="shared" si="6"/>
        <v>141</v>
      </c>
      <c r="O127" s="83"/>
      <c r="P127" s="83"/>
      <c r="Q127" s="83"/>
      <c r="R127" s="83"/>
      <c r="S127" s="83"/>
      <c r="T127" s="83"/>
      <c r="U127" s="83"/>
      <c r="V127" s="84">
        <f t="shared" si="7"/>
        <v>141</v>
      </c>
    </row>
    <row r="128" spans="1:22" ht="26.25" x14ac:dyDescent="0.25">
      <c r="A128" s="77" t="s">
        <v>203</v>
      </c>
      <c r="B128" s="77" t="s">
        <v>176</v>
      </c>
      <c r="C128" s="82" t="s">
        <v>99</v>
      </c>
      <c r="D128" s="83">
        <v>9866</v>
      </c>
      <c r="E128" s="83"/>
      <c r="F128" s="83"/>
      <c r="G128" s="83"/>
      <c r="H128" s="83"/>
      <c r="I128" s="83"/>
      <c r="J128" s="83"/>
      <c r="K128" s="83"/>
      <c r="L128" s="83"/>
      <c r="M128" s="83"/>
      <c r="N128" s="45">
        <f t="shared" si="6"/>
        <v>9866</v>
      </c>
      <c r="O128" s="83"/>
      <c r="P128" s="83"/>
      <c r="Q128" s="83"/>
      <c r="R128" s="83"/>
      <c r="S128" s="83"/>
      <c r="T128" s="83"/>
      <c r="U128" s="83"/>
      <c r="V128" s="84">
        <f t="shared" si="7"/>
        <v>9866</v>
      </c>
    </row>
    <row r="129" spans="1:22" ht="39" x14ac:dyDescent="0.25">
      <c r="A129" s="77" t="s">
        <v>203</v>
      </c>
      <c r="B129" s="77" t="s">
        <v>177</v>
      </c>
      <c r="C129" s="82" t="s">
        <v>99</v>
      </c>
      <c r="D129" s="83">
        <v>304</v>
      </c>
      <c r="E129" s="83"/>
      <c r="F129" s="83"/>
      <c r="G129" s="83"/>
      <c r="H129" s="83"/>
      <c r="I129" s="83"/>
      <c r="J129" s="83"/>
      <c r="K129" s="83"/>
      <c r="L129" s="83"/>
      <c r="M129" s="83"/>
      <c r="N129" s="45">
        <f t="shared" si="6"/>
        <v>304</v>
      </c>
      <c r="O129" s="83"/>
      <c r="P129" s="83"/>
      <c r="Q129" s="83"/>
      <c r="R129" s="83"/>
      <c r="S129" s="83"/>
      <c r="T129" s="83"/>
      <c r="U129" s="83"/>
      <c r="V129" s="84">
        <f t="shared" si="7"/>
        <v>304</v>
      </c>
    </row>
    <row r="130" spans="1:22" ht="26.25" x14ac:dyDescent="0.25">
      <c r="A130" s="77" t="s">
        <v>203</v>
      </c>
      <c r="B130" s="77" t="s">
        <v>213</v>
      </c>
      <c r="C130" s="82" t="s">
        <v>101</v>
      </c>
      <c r="D130" s="83">
        <v>333707</v>
      </c>
      <c r="E130" s="83">
        <v>2400</v>
      </c>
      <c r="F130" s="83">
        <v>14328</v>
      </c>
      <c r="G130" s="83">
        <v>2100</v>
      </c>
      <c r="H130" s="83">
        <v>9912</v>
      </c>
      <c r="I130" s="83"/>
      <c r="J130" s="83">
        <v>2100</v>
      </c>
      <c r="K130" s="83">
        <v>35920</v>
      </c>
      <c r="L130" s="83"/>
      <c r="M130" s="83"/>
      <c r="N130" s="45">
        <f t="shared" si="6"/>
        <v>400467</v>
      </c>
      <c r="O130" s="83">
        <v>400</v>
      </c>
      <c r="P130" s="83">
        <v>29820</v>
      </c>
      <c r="Q130" s="83">
        <v>26817</v>
      </c>
      <c r="R130" s="83"/>
      <c r="S130" s="83">
        <v>4300</v>
      </c>
      <c r="T130" s="83"/>
      <c r="U130" s="83"/>
      <c r="V130" s="84">
        <f t="shared" si="7"/>
        <v>461804</v>
      </c>
    </row>
    <row r="131" spans="1:22" ht="39" x14ac:dyDescent="0.25">
      <c r="A131" s="77" t="s">
        <v>203</v>
      </c>
      <c r="B131" s="77" t="s">
        <v>214</v>
      </c>
      <c r="C131" s="82" t="s">
        <v>101</v>
      </c>
      <c r="D131" s="83">
        <v>11316</v>
      </c>
      <c r="E131" s="83"/>
      <c r="F131" s="83"/>
      <c r="G131" s="83"/>
      <c r="H131" s="83"/>
      <c r="I131" s="83"/>
      <c r="J131" s="83"/>
      <c r="K131" s="83"/>
      <c r="L131" s="83"/>
      <c r="M131" s="83"/>
      <c r="N131" s="45">
        <f t="shared" si="6"/>
        <v>11316</v>
      </c>
      <c r="O131" s="83"/>
      <c r="P131" s="83"/>
      <c r="Q131" s="83"/>
      <c r="R131" s="83"/>
      <c r="S131" s="83"/>
      <c r="T131" s="83"/>
      <c r="U131" s="83"/>
      <c r="V131" s="84">
        <f t="shared" si="7"/>
        <v>11316</v>
      </c>
    </row>
    <row r="132" spans="1:22" x14ac:dyDescent="0.25">
      <c r="A132" s="77" t="s">
        <v>203</v>
      </c>
      <c r="B132" s="77" t="s">
        <v>178</v>
      </c>
      <c r="C132" s="82" t="s">
        <v>115</v>
      </c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45">
        <f t="shared" si="6"/>
        <v>0</v>
      </c>
      <c r="O132" s="83"/>
      <c r="P132" s="83"/>
      <c r="Q132" s="83"/>
      <c r="R132" s="83"/>
      <c r="S132" s="83"/>
      <c r="T132" s="83">
        <v>5300</v>
      </c>
      <c r="U132" s="83"/>
      <c r="V132" s="84">
        <f t="shared" si="7"/>
        <v>5300</v>
      </c>
    </row>
    <row r="133" spans="1:22" x14ac:dyDescent="0.25">
      <c r="A133" s="77" t="s">
        <v>203</v>
      </c>
      <c r="B133" s="77" t="s">
        <v>179</v>
      </c>
      <c r="C133" s="82"/>
      <c r="D133" s="83">
        <f>ROUND((D101+D103+D105+D106+D107+D112+D114+D115+D116+D118+D119+D120+D121+D122+D128+D129+D131)*0.02,0)</f>
        <v>8003</v>
      </c>
      <c r="E133" s="83"/>
      <c r="F133" s="83"/>
      <c r="G133" s="83"/>
      <c r="H133" s="83"/>
      <c r="I133" s="83"/>
      <c r="J133" s="83"/>
      <c r="K133" s="83"/>
      <c r="L133" s="83"/>
      <c r="M133" s="83"/>
      <c r="N133" s="45">
        <f t="shared" si="6"/>
        <v>8003</v>
      </c>
      <c r="O133" s="83"/>
      <c r="P133" s="83"/>
      <c r="Q133" s="83"/>
      <c r="R133" s="83"/>
      <c r="S133" s="83"/>
      <c r="T133" s="83"/>
      <c r="U133" s="83"/>
      <c r="V133" s="84">
        <f t="shared" si="7"/>
        <v>8003</v>
      </c>
    </row>
    <row r="134" spans="1:22" x14ac:dyDescent="0.25">
      <c r="A134" s="77" t="s">
        <v>203</v>
      </c>
      <c r="B134" s="77" t="s">
        <v>180</v>
      </c>
      <c r="C134" s="82"/>
      <c r="D134" s="83">
        <f>ROUND((D101+D103+D105+D106+D107+D112+D114+D115+D116+D118+D119+D120+D121+D122+D128+D129+D131)/12*0.25,0)</f>
        <v>8336</v>
      </c>
      <c r="E134" s="83"/>
      <c r="F134" s="83"/>
      <c r="G134" s="83"/>
      <c r="H134" s="83"/>
      <c r="I134" s="83"/>
      <c r="J134" s="83"/>
      <c r="K134" s="83"/>
      <c r="L134" s="83"/>
      <c r="M134" s="83"/>
      <c r="N134" s="45">
        <f t="shared" si="6"/>
        <v>8336</v>
      </c>
      <c r="O134" s="83"/>
      <c r="P134" s="83"/>
      <c r="Q134" s="83"/>
      <c r="R134" s="83"/>
      <c r="S134" s="83"/>
      <c r="T134" s="83"/>
      <c r="U134" s="83"/>
      <c r="V134" s="84">
        <f t="shared" si="7"/>
        <v>8336</v>
      </c>
    </row>
    <row r="135" spans="1:22" x14ac:dyDescent="0.25">
      <c r="A135" s="77" t="s">
        <v>203</v>
      </c>
      <c r="B135" s="77" t="s">
        <v>215</v>
      </c>
      <c r="C135" s="82" t="s">
        <v>117</v>
      </c>
      <c r="D135" s="83"/>
      <c r="E135" s="83">
        <v>51</v>
      </c>
      <c r="F135" s="83"/>
      <c r="G135" s="83"/>
      <c r="H135" s="83"/>
      <c r="I135" s="83"/>
      <c r="J135" s="83">
        <v>589</v>
      </c>
      <c r="K135" s="83"/>
      <c r="L135" s="83"/>
      <c r="M135" s="83"/>
      <c r="N135" s="45">
        <f t="shared" si="6"/>
        <v>640</v>
      </c>
      <c r="O135" s="83"/>
      <c r="P135" s="83">
        <v>30</v>
      </c>
      <c r="Q135" s="83"/>
      <c r="R135" s="83"/>
      <c r="S135" s="83"/>
      <c r="T135" s="83"/>
      <c r="U135" s="83"/>
      <c r="V135" s="84">
        <f t="shared" si="7"/>
        <v>670</v>
      </c>
    </row>
    <row r="136" spans="1:22" x14ac:dyDescent="0.25">
      <c r="A136" s="85" t="s">
        <v>203</v>
      </c>
      <c r="B136" s="85" t="s">
        <v>181</v>
      </c>
      <c r="C136" s="86"/>
      <c r="D136" s="84">
        <f t="shared" ref="D136:M136" si="10">SUM(D101:D135)</f>
        <v>857100</v>
      </c>
      <c r="E136" s="84">
        <f t="shared" si="10"/>
        <v>5545</v>
      </c>
      <c r="F136" s="84">
        <f t="shared" si="10"/>
        <v>31338</v>
      </c>
      <c r="G136" s="84">
        <f t="shared" si="10"/>
        <v>5726</v>
      </c>
      <c r="H136" s="84">
        <f t="shared" si="10"/>
        <v>27590</v>
      </c>
      <c r="I136" s="84">
        <f t="shared" si="10"/>
        <v>3251</v>
      </c>
      <c r="J136" s="84">
        <f t="shared" si="10"/>
        <v>17537</v>
      </c>
      <c r="K136" s="84">
        <f t="shared" si="10"/>
        <v>64032</v>
      </c>
      <c r="L136" s="84">
        <f t="shared" si="10"/>
        <v>5462</v>
      </c>
      <c r="M136" s="84">
        <f t="shared" si="10"/>
        <v>213</v>
      </c>
      <c r="N136" s="84">
        <f t="shared" si="6"/>
        <v>1017794</v>
      </c>
      <c r="O136" s="84">
        <f t="shared" ref="O136:U136" si="11">SUM(O101:O135)</f>
        <v>584</v>
      </c>
      <c r="P136" s="84">
        <f t="shared" si="11"/>
        <v>78017</v>
      </c>
      <c r="Q136" s="84">
        <f t="shared" si="11"/>
        <v>61925</v>
      </c>
      <c r="R136" s="84">
        <f t="shared" si="11"/>
        <v>2451</v>
      </c>
      <c r="S136" s="84">
        <f t="shared" si="11"/>
        <v>4300</v>
      </c>
      <c r="T136" s="84">
        <f t="shared" si="11"/>
        <v>5300</v>
      </c>
      <c r="U136" s="84">
        <f t="shared" si="11"/>
        <v>0</v>
      </c>
      <c r="V136" s="84">
        <f t="shared" si="7"/>
        <v>1170371</v>
      </c>
    </row>
    <row r="137" spans="1:22" x14ac:dyDescent="0.25">
      <c r="A137" s="77" t="s">
        <v>216</v>
      </c>
      <c r="B137" s="77" t="s">
        <v>152</v>
      </c>
      <c r="C137" s="82" t="s">
        <v>38</v>
      </c>
      <c r="D137" s="83">
        <v>81569</v>
      </c>
      <c r="E137" s="83">
        <v>801</v>
      </c>
      <c r="F137" s="83"/>
      <c r="G137" s="83">
        <v>445</v>
      </c>
      <c r="H137" s="83">
        <v>3350</v>
      </c>
      <c r="I137" s="83"/>
      <c r="J137" s="83">
        <v>3471</v>
      </c>
      <c r="K137" s="83"/>
      <c r="L137" s="83"/>
      <c r="M137" s="83"/>
      <c r="N137" s="45">
        <f t="shared" ref="N137:N200" si="12">D137+E137+F137+G137+H137+I137+J137+K137+L137+M137</f>
        <v>89636</v>
      </c>
      <c r="O137" s="83">
        <v>30</v>
      </c>
      <c r="P137" s="83">
        <v>14100</v>
      </c>
      <c r="Q137" s="83">
        <v>5450</v>
      </c>
      <c r="R137" s="83"/>
      <c r="S137" s="83"/>
      <c r="T137" s="83"/>
      <c r="U137" s="83">
        <v>247</v>
      </c>
      <c r="V137" s="84">
        <f t="shared" ref="V137:V200" si="13">N137+O137+P137+Q137+R137+S137+T137+U137</f>
        <v>109463</v>
      </c>
    </row>
    <row r="138" spans="1:22" ht="26.25" x14ac:dyDescent="0.25">
      <c r="A138" s="77" t="s">
        <v>216</v>
      </c>
      <c r="B138" s="77" t="s">
        <v>217</v>
      </c>
      <c r="C138" s="82" t="s">
        <v>38</v>
      </c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45">
        <f t="shared" si="12"/>
        <v>0</v>
      </c>
      <c r="O138" s="83"/>
      <c r="P138" s="83">
        <v>500</v>
      </c>
      <c r="Q138" s="83">
        <v>450</v>
      </c>
      <c r="R138" s="83"/>
      <c r="S138" s="83"/>
      <c r="T138" s="83"/>
      <c r="U138" s="83"/>
      <c r="V138" s="84">
        <f t="shared" si="13"/>
        <v>950</v>
      </c>
    </row>
    <row r="139" spans="1:22" x14ac:dyDescent="0.25">
      <c r="A139" s="77" t="s">
        <v>216</v>
      </c>
      <c r="B139" s="77" t="s">
        <v>218</v>
      </c>
      <c r="C139" s="82" t="s">
        <v>53</v>
      </c>
      <c r="D139" s="83"/>
      <c r="E139" s="83">
        <v>216</v>
      </c>
      <c r="F139" s="83">
        <v>414</v>
      </c>
      <c r="G139" s="83"/>
      <c r="H139" s="83">
        <v>60</v>
      </c>
      <c r="I139" s="83"/>
      <c r="J139" s="83"/>
      <c r="K139" s="83"/>
      <c r="L139" s="83"/>
      <c r="M139" s="83"/>
      <c r="N139" s="45">
        <f t="shared" si="12"/>
        <v>690</v>
      </c>
      <c r="O139" s="83"/>
      <c r="P139" s="83"/>
      <c r="Q139" s="83">
        <v>106</v>
      </c>
      <c r="R139" s="83"/>
      <c r="S139" s="83"/>
      <c r="T139" s="83"/>
      <c r="U139" s="83"/>
      <c r="V139" s="84">
        <f t="shared" si="13"/>
        <v>796</v>
      </c>
    </row>
    <row r="140" spans="1:22" x14ac:dyDescent="0.25">
      <c r="A140" s="77" t="s">
        <v>216</v>
      </c>
      <c r="B140" s="77" t="s">
        <v>219</v>
      </c>
      <c r="C140" s="82" t="s">
        <v>53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45">
        <f t="shared" si="12"/>
        <v>0</v>
      </c>
      <c r="O140" s="83"/>
      <c r="P140" s="83">
        <v>800</v>
      </c>
      <c r="Q140" s="83"/>
      <c r="R140" s="83"/>
      <c r="S140" s="83"/>
      <c r="T140" s="83"/>
      <c r="U140" s="83"/>
      <c r="V140" s="84">
        <f t="shared" si="13"/>
        <v>800</v>
      </c>
    </row>
    <row r="141" spans="1:22" x14ac:dyDescent="0.25">
      <c r="A141" s="77" t="s">
        <v>216</v>
      </c>
      <c r="B141" s="77" t="s">
        <v>169</v>
      </c>
      <c r="C141" s="82" t="s">
        <v>113</v>
      </c>
      <c r="D141" s="83"/>
      <c r="E141" s="83">
        <v>216</v>
      </c>
      <c r="F141" s="83">
        <v>591</v>
      </c>
      <c r="G141" s="83"/>
      <c r="H141" s="83">
        <v>150</v>
      </c>
      <c r="I141" s="83"/>
      <c r="J141" s="83">
        <v>293</v>
      </c>
      <c r="K141" s="83"/>
      <c r="L141" s="83"/>
      <c r="M141" s="83"/>
      <c r="N141" s="45">
        <f t="shared" si="12"/>
        <v>1250</v>
      </c>
      <c r="O141" s="83"/>
      <c r="P141" s="83">
        <v>160</v>
      </c>
      <c r="Q141" s="83">
        <v>60</v>
      </c>
      <c r="R141" s="83"/>
      <c r="S141" s="83"/>
      <c r="T141" s="83"/>
      <c r="U141" s="83"/>
      <c r="V141" s="84">
        <f t="shared" si="13"/>
        <v>1470</v>
      </c>
    </row>
    <row r="142" spans="1:22" x14ac:dyDescent="0.25">
      <c r="A142" s="77" t="s">
        <v>216</v>
      </c>
      <c r="B142" s="77" t="s">
        <v>212</v>
      </c>
      <c r="C142" s="82" t="s">
        <v>89</v>
      </c>
      <c r="D142" s="83">
        <v>10204</v>
      </c>
      <c r="E142" s="83"/>
      <c r="F142" s="83"/>
      <c r="G142" s="83"/>
      <c r="H142" s="83"/>
      <c r="I142" s="83"/>
      <c r="J142" s="83">
        <v>3049</v>
      </c>
      <c r="K142" s="83"/>
      <c r="L142" s="83"/>
      <c r="M142" s="83"/>
      <c r="N142" s="45">
        <f t="shared" si="12"/>
        <v>13253</v>
      </c>
      <c r="O142" s="83"/>
      <c r="P142" s="83">
        <v>4825</v>
      </c>
      <c r="Q142" s="83">
        <v>2000</v>
      </c>
      <c r="R142" s="83"/>
      <c r="S142" s="83"/>
      <c r="T142" s="83">
        <v>500</v>
      </c>
      <c r="U142" s="83"/>
      <c r="V142" s="84">
        <f t="shared" si="13"/>
        <v>20578</v>
      </c>
    </row>
    <row r="143" spans="1:22" x14ac:dyDescent="0.25">
      <c r="A143" s="77" t="s">
        <v>216</v>
      </c>
      <c r="B143" s="77" t="s">
        <v>158</v>
      </c>
      <c r="C143" s="82" t="s">
        <v>91</v>
      </c>
      <c r="D143" s="83">
        <v>8795</v>
      </c>
      <c r="E143" s="83">
        <v>787</v>
      </c>
      <c r="F143" s="83">
        <v>1460</v>
      </c>
      <c r="G143" s="83">
        <v>111</v>
      </c>
      <c r="H143" s="83">
        <v>620</v>
      </c>
      <c r="I143" s="83"/>
      <c r="J143" s="83">
        <v>10</v>
      </c>
      <c r="K143" s="83"/>
      <c r="L143" s="83"/>
      <c r="M143" s="83"/>
      <c r="N143" s="45">
        <f t="shared" si="12"/>
        <v>11783</v>
      </c>
      <c r="O143" s="83">
        <v>100</v>
      </c>
      <c r="P143" s="83">
        <v>1075</v>
      </c>
      <c r="Q143" s="83">
        <v>500</v>
      </c>
      <c r="R143" s="83">
        <v>3578</v>
      </c>
      <c r="S143" s="83"/>
      <c r="T143" s="83"/>
      <c r="U143" s="83"/>
      <c r="V143" s="84">
        <f t="shared" si="13"/>
        <v>17036</v>
      </c>
    </row>
    <row r="144" spans="1:22" x14ac:dyDescent="0.25">
      <c r="A144" s="77" t="s">
        <v>216</v>
      </c>
      <c r="B144" s="77" t="s">
        <v>159</v>
      </c>
      <c r="C144" s="82" t="s">
        <v>91</v>
      </c>
      <c r="D144" s="83">
        <v>30359</v>
      </c>
      <c r="E144" s="83">
        <v>505</v>
      </c>
      <c r="F144" s="83">
        <v>1552</v>
      </c>
      <c r="G144" s="83">
        <v>117</v>
      </c>
      <c r="H144" s="83">
        <v>1112</v>
      </c>
      <c r="I144" s="83"/>
      <c r="J144" s="83">
        <v>937</v>
      </c>
      <c r="K144" s="83"/>
      <c r="L144" s="83"/>
      <c r="M144" s="83"/>
      <c r="N144" s="45">
        <f t="shared" si="12"/>
        <v>34582</v>
      </c>
      <c r="O144" s="83">
        <v>100</v>
      </c>
      <c r="P144" s="83">
        <v>6460</v>
      </c>
      <c r="Q144" s="83">
        <v>2715</v>
      </c>
      <c r="R144" s="83"/>
      <c r="S144" s="83"/>
      <c r="T144" s="83"/>
      <c r="U144" s="83"/>
      <c r="V144" s="84">
        <f t="shared" si="13"/>
        <v>43857</v>
      </c>
    </row>
    <row r="145" spans="1:22" ht="39" x14ac:dyDescent="0.25">
      <c r="A145" s="77" t="s">
        <v>216</v>
      </c>
      <c r="B145" s="77" t="s">
        <v>186</v>
      </c>
      <c r="C145" s="87" t="s">
        <v>91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45">
        <f t="shared" si="12"/>
        <v>0</v>
      </c>
      <c r="O145" s="83"/>
      <c r="P145" s="83"/>
      <c r="Q145" s="83"/>
      <c r="R145" s="83"/>
      <c r="S145" s="83"/>
      <c r="T145" s="83"/>
      <c r="U145" s="83"/>
      <c r="V145" s="84">
        <f t="shared" si="13"/>
        <v>0</v>
      </c>
    </row>
    <row r="146" spans="1:22" x14ac:dyDescent="0.25">
      <c r="A146" s="77" t="s">
        <v>216</v>
      </c>
      <c r="B146" s="77" t="s">
        <v>220</v>
      </c>
      <c r="C146" s="82" t="s">
        <v>91</v>
      </c>
      <c r="D146" s="83">
        <v>8795</v>
      </c>
      <c r="E146" s="83">
        <v>336</v>
      </c>
      <c r="F146" s="83"/>
      <c r="G146" s="83">
        <v>182</v>
      </c>
      <c r="H146" s="83">
        <v>1044</v>
      </c>
      <c r="I146" s="83">
        <v>600</v>
      </c>
      <c r="J146" s="83">
        <v>50</v>
      </c>
      <c r="K146" s="83"/>
      <c r="L146" s="83"/>
      <c r="M146" s="83"/>
      <c r="N146" s="45">
        <f t="shared" si="12"/>
        <v>11007</v>
      </c>
      <c r="O146" s="83">
        <v>50</v>
      </c>
      <c r="P146" s="83">
        <v>1650</v>
      </c>
      <c r="Q146" s="83">
        <v>750</v>
      </c>
      <c r="R146" s="83"/>
      <c r="S146" s="83"/>
      <c r="T146" s="83"/>
      <c r="U146" s="83"/>
      <c r="V146" s="84">
        <f t="shared" si="13"/>
        <v>13457</v>
      </c>
    </row>
    <row r="147" spans="1:22" x14ac:dyDescent="0.25">
      <c r="A147" s="77" t="s">
        <v>216</v>
      </c>
      <c r="B147" s="77" t="s">
        <v>221</v>
      </c>
      <c r="C147" s="82" t="s">
        <v>99</v>
      </c>
      <c r="D147" s="83">
        <v>59012</v>
      </c>
      <c r="E147" s="83">
        <v>1177</v>
      </c>
      <c r="F147" s="83">
        <v>6095</v>
      </c>
      <c r="G147" s="83">
        <v>558</v>
      </c>
      <c r="H147" s="83">
        <v>5460</v>
      </c>
      <c r="I147" s="83"/>
      <c r="J147" s="83">
        <v>750</v>
      </c>
      <c r="K147" s="83">
        <v>10395</v>
      </c>
      <c r="L147" s="83"/>
      <c r="M147" s="83"/>
      <c r="N147" s="45">
        <f t="shared" si="12"/>
        <v>83447</v>
      </c>
      <c r="O147" s="83">
        <v>50</v>
      </c>
      <c r="P147" s="83">
        <v>7440</v>
      </c>
      <c r="Q147" s="83">
        <v>6550</v>
      </c>
      <c r="R147" s="83"/>
      <c r="S147" s="83"/>
      <c r="T147" s="83"/>
      <c r="U147" s="83"/>
      <c r="V147" s="84">
        <f t="shared" si="13"/>
        <v>97487</v>
      </c>
    </row>
    <row r="148" spans="1:22" ht="39" x14ac:dyDescent="0.25">
      <c r="A148" s="77" t="s">
        <v>216</v>
      </c>
      <c r="B148" s="77" t="s">
        <v>161</v>
      </c>
      <c r="C148" s="82" t="s">
        <v>99</v>
      </c>
      <c r="D148" s="83">
        <v>42792</v>
      </c>
      <c r="E148" s="83"/>
      <c r="F148" s="83"/>
      <c r="G148" s="83"/>
      <c r="H148" s="83"/>
      <c r="I148" s="83"/>
      <c r="J148" s="83"/>
      <c r="K148" s="83"/>
      <c r="L148" s="83"/>
      <c r="M148" s="83"/>
      <c r="N148" s="45">
        <f t="shared" si="12"/>
        <v>42792</v>
      </c>
      <c r="O148" s="83"/>
      <c r="P148" s="83"/>
      <c r="Q148" s="83"/>
      <c r="R148" s="83"/>
      <c r="S148" s="83"/>
      <c r="T148" s="83"/>
      <c r="U148" s="83"/>
      <c r="V148" s="84">
        <f t="shared" si="13"/>
        <v>42792</v>
      </c>
    </row>
    <row r="149" spans="1:22" ht="64.5" x14ac:dyDescent="0.25">
      <c r="A149" s="77" t="s">
        <v>216</v>
      </c>
      <c r="B149" s="77" t="s">
        <v>162</v>
      </c>
      <c r="C149" s="82" t="s">
        <v>99</v>
      </c>
      <c r="D149" s="83">
        <v>467</v>
      </c>
      <c r="E149" s="83"/>
      <c r="F149" s="83"/>
      <c r="G149" s="83"/>
      <c r="H149" s="83"/>
      <c r="I149" s="83"/>
      <c r="J149" s="83"/>
      <c r="K149" s="83"/>
      <c r="L149" s="83"/>
      <c r="M149" s="83"/>
      <c r="N149" s="45">
        <f t="shared" si="12"/>
        <v>467</v>
      </c>
      <c r="O149" s="83"/>
      <c r="P149" s="83"/>
      <c r="Q149" s="83"/>
      <c r="R149" s="83"/>
      <c r="S149" s="83"/>
      <c r="T149" s="83"/>
      <c r="U149" s="83"/>
      <c r="V149" s="84">
        <f t="shared" si="13"/>
        <v>467</v>
      </c>
    </row>
    <row r="150" spans="1:22" x14ac:dyDescent="0.25">
      <c r="A150" s="77" t="s">
        <v>216</v>
      </c>
      <c r="B150" s="77" t="s">
        <v>163</v>
      </c>
      <c r="C150" s="82" t="s">
        <v>101</v>
      </c>
      <c r="D150" s="83">
        <v>81985</v>
      </c>
      <c r="E150" s="83">
        <v>1247</v>
      </c>
      <c r="F150" s="83">
        <v>15500</v>
      </c>
      <c r="G150" s="83">
        <v>1978</v>
      </c>
      <c r="H150" s="83">
        <v>7540</v>
      </c>
      <c r="I150" s="83"/>
      <c r="J150" s="83">
        <v>2000</v>
      </c>
      <c r="K150" s="83">
        <v>8256</v>
      </c>
      <c r="L150" s="83"/>
      <c r="M150" s="83"/>
      <c r="N150" s="45">
        <f t="shared" si="12"/>
        <v>118506</v>
      </c>
      <c r="O150" s="83">
        <v>500</v>
      </c>
      <c r="P150" s="83">
        <v>15720</v>
      </c>
      <c r="Q150" s="83">
        <v>12220</v>
      </c>
      <c r="R150" s="83"/>
      <c r="S150" s="83"/>
      <c r="T150" s="83"/>
      <c r="U150" s="83"/>
      <c r="V150" s="84">
        <f t="shared" si="13"/>
        <v>146946</v>
      </c>
    </row>
    <row r="151" spans="1:22" x14ac:dyDescent="0.25">
      <c r="A151" s="77" t="s">
        <v>216</v>
      </c>
      <c r="B151" s="77" t="s">
        <v>222</v>
      </c>
      <c r="C151" s="88" t="s">
        <v>95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45">
        <f t="shared" si="12"/>
        <v>0</v>
      </c>
      <c r="O151" s="83"/>
      <c r="P151" s="83">
        <v>1600</v>
      </c>
      <c r="Q151" s="83">
        <v>200</v>
      </c>
      <c r="R151" s="83"/>
      <c r="S151" s="83"/>
      <c r="T151" s="83"/>
      <c r="U151" s="83"/>
      <c r="V151" s="84">
        <f t="shared" si="13"/>
        <v>1800</v>
      </c>
    </row>
    <row r="152" spans="1:22" ht="39" x14ac:dyDescent="0.25">
      <c r="A152" s="77" t="s">
        <v>216</v>
      </c>
      <c r="B152" s="77" t="s">
        <v>164</v>
      </c>
      <c r="C152" s="82" t="s">
        <v>101</v>
      </c>
      <c r="D152" s="83">
        <v>2096</v>
      </c>
      <c r="E152" s="83"/>
      <c r="F152" s="83"/>
      <c r="G152" s="83"/>
      <c r="H152" s="83"/>
      <c r="I152" s="83"/>
      <c r="J152" s="83"/>
      <c r="K152" s="83"/>
      <c r="L152" s="83"/>
      <c r="M152" s="83"/>
      <c r="N152" s="45">
        <f t="shared" si="12"/>
        <v>2096</v>
      </c>
      <c r="O152" s="83"/>
      <c r="P152" s="83"/>
      <c r="Q152" s="83"/>
      <c r="R152" s="83"/>
      <c r="S152" s="83"/>
      <c r="T152" s="83"/>
      <c r="U152" s="83"/>
      <c r="V152" s="84">
        <f t="shared" si="13"/>
        <v>2096</v>
      </c>
    </row>
    <row r="153" spans="1:22" ht="26.25" x14ac:dyDescent="0.25">
      <c r="A153" s="77" t="s">
        <v>216</v>
      </c>
      <c r="B153" s="77" t="s">
        <v>166</v>
      </c>
      <c r="C153" s="82" t="s">
        <v>101</v>
      </c>
      <c r="D153" s="83"/>
      <c r="E153" s="83"/>
      <c r="F153" s="83"/>
      <c r="G153" s="83"/>
      <c r="H153" s="83"/>
      <c r="I153" s="83"/>
      <c r="J153" s="83"/>
      <c r="K153" s="83">
        <v>2320</v>
      </c>
      <c r="L153" s="83"/>
      <c r="M153" s="83"/>
      <c r="N153" s="45">
        <f t="shared" si="12"/>
        <v>2320</v>
      </c>
      <c r="O153" s="83"/>
      <c r="P153" s="83"/>
      <c r="Q153" s="83"/>
      <c r="R153" s="83"/>
      <c r="S153" s="83"/>
      <c r="T153" s="83"/>
      <c r="U153" s="83"/>
      <c r="V153" s="84">
        <f t="shared" si="13"/>
        <v>2320</v>
      </c>
    </row>
    <row r="154" spans="1:22" ht="26.25" x14ac:dyDescent="0.25">
      <c r="A154" s="77" t="s">
        <v>216</v>
      </c>
      <c r="B154" s="77" t="s">
        <v>223</v>
      </c>
      <c r="C154" s="82" t="s">
        <v>101</v>
      </c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45">
        <f t="shared" si="12"/>
        <v>0</v>
      </c>
      <c r="O154" s="83"/>
      <c r="P154" s="83">
        <v>430</v>
      </c>
      <c r="Q154" s="83"/>
      <c r="R154" s="83"/>
      <c r="S154" s="83"/>
      <c r="T154" s="83"/>
      <c r="U154" s="83"/>
      <c r="V154" s="84">
        <f t="shared" si="13"/>
        <v>430</v>
      </c>
    </row>
    <row r="155" spans="1:22" ht="26.25" x14ac:dyDescent="0.25">
      <c r="A155" s="77" t="s">
        <v>216</v>
      </c>
      <c r="B155" s="77" t="s">
        <v>170</v>
      </c>
      <c r="C155" s="82" t="s">
        <v>105</v>
      </c>
      <c r="D155" s="83"/>
      <c r="E155" s="83">
        <v>30</v>
      </c>
      <c r="F155" s="83"/>
      <c r="G155" s="83"/>
      <c r="H155" s="83"/>
      <c r="I155" s="83"/>
      <c r="J155" s="83">
        <v>11000</v>
      </c>
      <c r="K155" s="83"/>
      <c r="L155" s="83">
        <v>14500</v>
      </c>
      <c r="M155" s="83"/>
      <c r="N155" s="45">
        <f t="shared" si="12"/>
        <v>25530</v>
      </c>
      <c r="O155" s="83"/>
      <c r="P155" s="83"/>
      <c r="Q155" s="83"/>
      <c r="R155" s="83"/>
      <c r="S155" s="83"/>
      <c r="T155" s="83"/>
      <c r="U155" s="83"/>
      <c r="V155" s="84">
        <f t="shared" si="13"/>
        <v>25530</v>
      </c>
    </row>
    <row r="156" spans="1:22" x14ac:dyDescent="0.25">
      <c r="A156" s="77" t="s">
        <v>216</v>
      </c>
      <c r="B156" s="77" t="s">
        <v>224</v>
      </c>
      <c r="C156" s="82" t="s">
        <v>105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45">
        <f t="shared" si="12"/>
        <v>0</v>
      </c>
      <c r="O156" s="83"/>
      <c r="P156" s="83"/>
      <c r="Q156" s="83"/>
      <c r="R156" s="83"/>
      <c r="S156" s="83"/>
      <c r="T156" s="83"/>
      <c r="U156" s="83"/>
      <c r="V156" s="84">
        <f t="shared" si="13"/>
        <v>0</v>
      </c>
    </row>
    <row r="157" spans="1:22" ht="51.75" x14ac:dyDescent="0.25">
      <c r="A157" s="77" t="s">
        <v>216</v>
      </c>
      <c r="B157" s="77" t="s">
        <v>225</v>
      </c>
      <c r="C157" s="82" t="s">
        <v>105</v>
      </c>
      <c r="D157" s="83"/>
      <c r="E157" s="83"/>
      <c r="F157" s="83"/>
      <c r="G157" s="83"/>
      <c r="H157" s="83"/>
      <c r="I157" s="83"/>
      <c r="J157" s="83"/>
      <c r="K157" s="83"/>
      <c r="L157" s="83">
        <v>8550</v>
      </c>
      <c r="M157" s="83"/>
      <c r="N157" s="45">
        <f t="shared" si="12"/>
        <v>8550</v>
      </c>
      <c r="O157" s="83"/>
      <c r="P157" s="83"/>
      <c r="Q157" s="83"/>
      <c r="R157" s="83"/>
      <c r="S157" s="83"/>
      <c r="T157" s="83"/>
      <c r="U157" s="83"/>
      <c r="V157" s="84">
        <f t="shared" si="13"/>
        <v>8550</v>
      </c>
    </row>
    <row r="158" spans="1:22" x14ac:dyDescent="0.25">
      <c r="A158" s="77" t="s">
        <v>216</v>
      </c>
      <c r="B158" s="77" t="s">
        <v>168</v>
      </c>
      <c r="C158" s="82" t="s">
        <v>117</v>
      </c>
      <c r="D158" s="83"/>
      <c r="E158" s="83">
        <v>216</v>
      </c>
      <c r="F158" s="83">
        <v>1920</v>
      </c>
      <c r="G158" s="83">
        <v>110</v>
      </c>
      <c r="H158" s="83">
        <v>390</v>
      </c>
      <c r="I158" s="83"/>
      <c r="J158" s="83">
        <v>1100</v>
      </c>
      <c r="K158" s="83"/>
      <c r="L158" s="83"/>
      <c r="M158" s="83"/>
      <c r="N158" s="45">
        <f t="shared" si="12"/>
        <v>3736</v>
      </c>
      <c r="O158" s="83"/>
      <c r="P158" s="83">
        <v>315</v>
      </c>
      <c r="Q158" s="83">
        <v>360</v>
      </c>
      <c r="R158" s="83"/>
      <c r="S158" s="83"/>
      <c r="T158" s="83"/>
      <c r="U158" s="83"/>
      <c r="V158" s="84">
        <f t="shared" si="13"/>
        <v>4411</v>
      </c>
    </row>
    <row r="159" spans="1:22" ht="39" x14ac:dyDescent="0.25">
      <c r="A159" s="77" t="s">
        <v>216</v>
      </c>
      <c r="B159" s="77" t="s">
        <v>226</v>
      </c>
      <c r="C159" s="82" t="s">
        <v>117</v>
      </c>
      <c r="D159" s="83"/>
      <c r="E159" s="83"/>
      <c r="F159" s="83">
        <v>244</v>
      </c>
      <c r="G159" s="83"/>
      <c r="H159" s="83"/>
      <c r="I159" s="83"/>
      <c r="J159" s="83"/>
      <c r="K159" s="83"/>
      <c r="L159" s="83"/>
      <c r="M159" s="83"/>
      <c r="N159" s="45">
        <f t="shared" si="12"/>
        <v>244</v>
      </c>
      <c r="O159" s="83"/>
      <c r="P159" s="83">
        <v>450</v>
      </c>
      <c r="Q159" s="83">
        <v>355</v>
      </c>
      <c r="R159" s="83"/>
      <c r="S159" s="83"/>
      <c r="T159" s="83"/>
      <c r="U159" s="83"/>
      <c r="V159" s="84">
        <f t="shared" si="13"/>
        <v>1049</v>
      </c>
    </row>
    <row r="160" spans="1:22" x14ac:dyDescent="0.25">
      <c r="A160" s="77" t="s">
        <v>216</v>
      </c>
      <c r="B160" s="77" t="s">
        <v>227</v>
      </c>
      <c r="C160" s="82" t="s">
        <v>81</v>
      </c>
      <c r="D160" s="83">
        <v>33903</v>
      </c>
      <c r="E160" s="83"/>
      <c r="F160" s="83"/>
      <c r="G160" s="83"/>
      <c r="H160" s="83">
        <v>1184</v>
      </c>
      <c r="I160" s="83">
        <v>4950</v>
      </c>
      <c r="J160" s="83"/>
      <c r="K160" s="83"/>
      <c r="L160" s="83"/>
      <c r="M160" s="83"/>
      <c r="N160" s="45">
        <f t="shared" si="12"/>
        <v>40037</v>
      </c>
      <c r="O160" s="83"/>
      <c r="P160" s="83">
        <v>3555</v>
      </c>
      <c r="Q160" s="83">
        <v>635</v>
      </c>
      <c r="R160" s="83"/>
      <c r="S160" s="83"/>
      <c r="T160" s="83"/>
      <c r="U160" s="83"/>
      <c r="V160" s="84">
        <f t="shared" si="13"/>
        <v>44227</v>
      </c>
    </row>
    <row r="161" spans="1:22" ht="26.25" x14ac:dyDescent="0.25">
      <c r="A161" s="77" t="s">
        <v>216</v>
      </c>
      <c r="B161" s="77" t="s">
        <v>228</v>
      </c>
      <c r="C161" s="82" t="s">
        <v>81</v>
      </c>
      <c r="D161" s="83">
        <v>6095</v>
      </c>
      <c r="E161" s="83"/>
      <c r="F161" s="83"/>
      <c r="G161" s="83"/>
      <c r="H161" s="83"/>
      <c r="I161" s="83"/>
      <c r="J161" s="83">
        <v>800</v>
      </c>
      <c r="K161" s="83"/>
      <c r="L161" s="83"/>
      <c r="M161" s="83"/>
      <c r="N161" s="45">
        <f t="shared" si="12"/>
        <v>6895</v>
      </c>
      <c r="O161" s="83"/>
      <c r="P161" s="83">
        <v>19500</v>
      </c>
      <c r="Q161" s="83">
        <v>3050</v>
      </c>
      <c r="R161" s="83"/>
      <c r="S161" s="83"/>
      <c r="T161" s="83"/>
      <c r="U161" s="83"/>
      <c r="V161" s="84">
        <f t="shared" si="13"/>
        <v>29445</v>
      </c>
    </row>
    <row r="162" spans="1:22" ht="26.25" x14ac:dyDescent="0.25">
      <c r="A162" s="77" t="s">
        <v>216</v>
      </c>
      <c r="B162" s="77" t="s">
        <v>229</v>
      </c>
      <c r="C162" s="82" t="s">
        <v>81</v>
      </c>
      <c r="D162" s="83"/>
      <c r="E162" s="83"/>
      <c r="F162" s="83">
        <v>1411</v>
      </c>
      <c r="G162" s="83"/>
      <c r="H162" s="83"/>
      <c r="I162" s="83"/>
      <c r="J162" s="83"/>
      <c r="K162" s="83"/>
      <c r="L162" s="83"/>
      <c r="M162" s="83"/>
      <c r="N162" s="45">
        <f t="shared" si="12"/>
        <v>1411</v>
      </c>
      <c r="O162" s="83"/>
      <c r="P162" s="83">
        <v>1650</v>
      </c>
      <c r="Q162" s="83"/>
      <c r="R162" s="83"/>
      <c r="S162" s="83"/>
      <c r="T162" s="83"/>
      <c r="U162" s="83"/>
      <c r="V162" s="84">
        <f t="shared" si="13"/>
        <v>3061</v>
      </c>
    </row>
    <row r="163" spans="1:22" ht="26.25" x14ac:dyDescent="0.25">
      <c r="A163" s="77" t="s">
        <v>216</v>
      </c>
      <c r="B163" s="77" t="s">
        <v>154</v>
      </c>
      <c r="C163" s="82" t="s">
        <v>81</v>
      </c>
      <c r="D163" s="83"/>
      <c r="E163" s="83"/>
      <c r="F163" s="83"/>
      <c r="G163" s="83"/>
      <c r="H163" s="83">
        <v>4427</v>
      </c>
      <c r="I163" s="83"/>
      <c r="J163" s="83"/>
      <c r="K163" s="83"/>
      <c r="L163" s="83"/>
      <c r="M163" s="83"/>
      <c r="N163" s="45">
        <f t="shared" si="12"/>
        <v>4427</v>
      </c>
      <c r="O163" s="83"/>
      <c r="P163" s="83">
        <v>20841</v>
      </c>
      <c r="Q163" s="83"/>
      <c r="R163" s="83"/>
      <c r="S163" s="83"/>
      <c r="T163" s="83"/>
      <c r="U163" s="83"/>
      <c r="V163" s="84">
        <f t="shared" si="13"/>
        <v>25268</v>
      </c>
    </row>
    <row r="164" spans="1:22" ht="26.25" x14ac:dyDescent="0.25">
      <c r="A164" s="77" t="s">
        <v>216</v>
      </c>
      <c r="B164" s="77" t="s">
        <v>172</v>
      </c>
      <c r="C164" s="82" t="s">
        <v>101</v>
      </c>
      <c r="D164" s="83">
        <v>129086</v>
      </c>
      <c r="E164" s="83"/>
      <c r="F164" s="83"/>
      <c r="G164" s="83"/>
      <c r="H164" s="83"/>
      <c r="I164" s="83"/>
      <c r="J164" s="83"/>
      <c r="K164" s="83"/>
      <c r="L164" s="83"/>
      <c r="M164" s="83"/>
      <c r="N164" s="45">
        <f t="shared" si="12"/>
        <v>129086</v>
      </c>
      <c r="O164" s="83"/>
      <c r="P164" s="83"/>
      <c r="Q164" s="83"/>
      <c r="R164" s="83"/>
      <c r="S164" s="83"/>
      <c r="T164" s="83"/>
      <c r="U164" s="83"/>
      <c r="V164" s="84">
        <f t="shared" si="13"/>
        <v>129086</v>
      </c>
    </row>
    <row r="165" spans="1:22" ht="39" x14ac:dyDescent="0.25">
      <c r="A165" s="77" t="s">
        <v>216</v>
      </c>
      <c r="B165" s="77" t="s">
        <v>173</v>
      </c>
      <c r="C165" s="82" t="s">
        <v>101</v>
      </c>
      <c r="D165" s="83">
        <v>5197</v>
      </c>
      <c r="E165" s="83"/>
      <c r="F165" s="83"/>
      <c r="G165" s="83"/>
      <c r="H165" s="83"/>
      <c r="I165" s="83"/>
      <c r="J165" s="83"/>
      <c r="K165" s="83"/>
      <c r="L165" s="83"/>
      <c r="M165" s="83"/>
      <c r="N165" s="45">
        <f t="shared" si="12"/>
        <v>5197</v>
      </c>
      <c r="O165" s="83"/>
      <c r="P165" s="83"/>
      <c r="Q165" s="83"/>
      <c r="R165" s="83"/>
      <c r="S165" s="83"/>
      <c r="T165" s="83"/>
      <c r="U165" s="83"/>
      <c r="V165" s="84">
        <f t="shared" si="13"/>
        <v>5197</v>
      </c>
    </row>
    <row r="166" spans="1:22" ht="26.25" x14ac:dyDescent="0.25">
      <c r="A166" s="77" t="s">
        <v>216</v>
      </c>
      <c r="B166" s="77" t="s">
        <v>174</v>
      </c>
      <c r="C166" s="82" t="s">
        <v>103</v>
      </c>
      <c r="D166" s="83">
        <v>4644</v>
      </c>
      <c r="E166" s="83"/>
      <c r="F166" s="83"/>
      <c r="G166" s="83"/>
      <c r="H166" s="83"/>
      <c r="I166" s="83"/>
      <c r="J166" s="83"/>
      <c r="K166" s="83"/>
      <c r="L166" s="83"/>
      <c r="M166" s="83"/>
      <c r="N166" s="45">
        <f t="shared" si="12"/>
        <v>4644</v>
      </c>
      <c r="O166" s="83"/>
      <c r="P166" s="83"/>
      <c r="Q166" s="83"/>
      <c r="R166" s="83"/>
      <c r="S166" s="83"/>
      <c r="T166" s="83"/>
      <c r="U166" s="83"/>
      <c r="V166" s="84">
        <f t="shared" si="13"/>
        <v>4644</v>
      </c>
    </row>
    <row r="167" spans="1:22" ht="39" x14ac:dyDescent="0.25">
      <c r="A167" s="77" t="s">
        <v>216</v>
      </c>
      <c r="B167" s="77" t="s">
        <v>175</v>
      </c>
      <c r="C167" s="82" t="s">
        <v>103</v>
      </c>
      <c r="D167" s="83">
        <v>163</v>
      </c>
      <c r="E167" s="83"/>
      <c r="F167" s="83"/>
      <c r="G167" s="83"/>
      <c r="H167" s="83"/>
      <c r="I167" s="83"/>
      <c r="J167" s="83"/>
      <c r="K167" s="83"/>
      <c r="L167" s="83"/>
      <c r="M167" s="83"/>
      <c r="N167" s="45">
        <f t="shared" si="12"/>
        <v>163</v>
      </c>
      <c r="O167" s="83"/>
      <c r="P167" s="83"/>
      <c r="Q167" s="83"/>
      <c r="R167" s="83"/>
      <c r="S167" s="83"/>
      <c r="T167" s="83"/>
      <c r="U167" s="83"/>
      <c r="V167" s="84">
        <f t="shared" si="13"/>
        <v>163</v>
      </c>
    </row>
    <row r="168" spans="1:22" ht="26.25" x14ac:dyDescent="0.25">
      <c r="A168" s="77" t="s">
        <v>216</v>
      </c>
      <c r="B168" s="77" t="s">
        <v>176</v>
      </c>
      <c r="C168" s="82" t="s">
        <v>99</v>
      </c>
      <c r="D168" s="83">
        <v>23423</v>
      </c>
      <c r="E168" s="83"/>
      <c r="F168" s="83"/>
      <c r="G168" s="83"/>
      <c r="H168" s="83"/>
      <c r="I168" s="83"/>
      <c r="J168" s="83"/>
      <c r="K168" s="83"/>
      <c r="L168" s="83"/>
      <c r="M168" s="83"/>
      <c r="N168" s="45">
        <f t="shared" si="12"/>
        <v>23423</v>
      </c>
      <c r="O168" s="83"/>
      <c r="P168" s="83"/>
      <c r="Q168" s="83"/>
      <c r="R168" s="83"/>
      <c r="S168" s="83"/>
      <c r="T168" s="83"/>
      <c r="U168" s="83"/>
      <c r="V168" s="84">
        <f t="shared" si="13"/>
        <v>23423</v>
      </c>
    </row>
    <row r="169" spans="1:22" ht="39" x14ac:dyDescent="0.25">
      <c r="A169" s="77" t="s">
        <v>216</v>
      </c>
      <c r="B169" s="77" t="s">
        <v>177</v>
      </c>
      <c r="C169" s="82" t="s">
        <v>99</v>
      </c>
      <c r="D169" s="83">
        <v>1083</v>
      </c>
      <c r="E169" s="83"/>
      <c r="F169" s="83"/>
      <c r="G169" s="83"/>
      <c r="H169" s="83"/>
      <c r="I169" s="83"/>
      <c r="J169" s="83"/>
      <c r="K169" s="83"/>
      <c r="L169" s="83"/>
      <c r="M169" s="83"/>
      <c r="N169" s="45">
        <f t="shared" si="12"/>
        <v>1083</v>
      </c>
      <c r="O169" s="83"/>
      <c r="P169" s="83"/>
      <c r="Q169" s="83"/>
      <c r="R169" s="83"/>
      <c r="S169" s="83"/>
      <c r="T169" s="83"/>
      <c r="U169" s="83"/>
      <c r="V169" s="84">
        <f t="shared" si="13"/>
        <v>1083</v>
      </c>
    </row>
    <row r="170" spans="1:22" ht="26.25" x14ac:dyDescent="0.25">
      <c r="A170" s="77" t="s">
        <v>216</v>
      </c>
      <c r="B170" s="77" t="s">
        <v>230</v>
      </c>
      <c r="C170" s="82" t="s">
        <v>81</v>
      </c>
      <c r="D170" s="83">
        <v>2877</v>
      </c>
      <c r="E170" s="83"/>
      <c r="F170" s="83"/>
      <c r="G170" s="83"/>
      <c r="H170" s="83"/>
      <c r="I170" s="83"/>
      <c r="J170" s="83"/>
      <c r="K170" s="83"/>
      <c r="L170" s="83"/>
      <c r="M170" s="83"/>
      <c r="N170" s="45">
        <f t="shared" si="12"/>
        <v>2877</v>
      </c>
      <c r="O170" s="83"/>
      <c r="P170" s="83"/>
      <c r="Q170" s="83"/>
      <c r="R170" s="83"/>
      <c r="S170" s="83"/>
      <c r="T170" s="83"/>
      <c r="U170" s="83"/>
      <c r="V170" s="84">
        <f t="shared" si="13"/>
        <v>2877</v>
      </c>
    </row>
    <row r="171" spans="1:22" x14ac:dyDescent="0.25">
      <c r="A171" s="77" t="s">
        <v>216</v>
      </c>
      <c r="B171" s="77" t="s">
        <v>231</v>
      </c>
      <c r="C171" s="82" t="s">
        <v>81</v>
      </c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45">
        <f t="shared" si="12"/>
        <v>0</v>
      </c>
      <c r="O171" s="83"/>
      <c r="P171" s="83">
        <v>950</v>
      </c>
      <c r="Q171" s="83">
        <v>1150</v>
      </c>
      <c r="R171" s="83"/>
      <c r="S171" s="83"/>
      <c r="T171" s="83"/>
      <c r="U171" s="83"/>
      <c r="V171" s="84">
        <f t="shared" si="13"/>
        <v>2100</v>
      </c>
    </row>
    <row r="172" spans="1:22" x14ac:dyDescent="0.25">
      <c r="A172" s="77" t="s">
        <v>216</v>
      </c>
      <c r="B172" s="77" t="s">
        <v>178</v>
      </c>
      <c r="C172" s="82" t="s">
        <v>115</v>
      </c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45">
        <f t="shared" si="12"/>
        <v>0</v>
      </c>
      <c r="O172" s="83"/>
      <c r="P172" s="83"/>
      <c r="Q172" s="83"/>
      <c r="R172" s="83"/>
      <c r="S172" s="83"/>
      <c r="T172" s="83">
        <v>4800</v>
      </c>
      <c r="U172" s="83"/>
      <c r="V172" s="84">
        <f t="shared" si="13"/>
        <v>4800</v>
      </c>
    </row>
    <row r="173" spans="1:22" x14ac:dyDescent="0.25">
      <c r="A173" s="77" t="s">
        <v>216</v>
      </c>
      <c r="B173" s="77" t="s">
        <v>179</v>
      </c>
      <c r="C173" s="82"/>
      <c r="D173" s="83">
        <f>ROUND((D137+D142+D143+D144+D146+D147+D148+D149+D150+D160+D161+D168+D169+D170)*0.02,0)</f>
        <v>7827</v>
      </c>
      <c r="E173" s="83"/>
      <c r="F173" s="83"/>
      <c r="G173" s="83"/>
      <c r="H173" s="83"/>
      <c r="I173" s="83"/>
      <c r="J173" s="83"/>
      <c r="K173" s="83"/>
      <c r="L173" s="83"/>
      <c r="M173" s="83"/>
      <c r="N173" s="45">
        <f t="shared" si="12"/>
        <v>7827</v>
      </c>
      <c r="O173" s="83"/>
      <c r="P173" s="83"/>
      <c r="Q173" s="83"/>
      <c r="R173" s="83"/>
      <c r="S173" s="83"/>
      <c r="T173" s="83"/>
      <c r="U173" s="83"/>
      <c r="V173" s="84">
        <f t="shared" si="13"/>
        <v>7827</v>
      </c>
    </row>
    <row r="174" spans="1:22" x14ac:dyDescent="0.25">
      <c r="A174" s="77" t="s">
        <v>216</v>
      </c>
      <c r="B174" s="77" t="s">
        <v>180</v>
      </c>
      <c r="C174" s="82"/>
      <c r="D174" s="83">
        <f>ROUND((D137+D142+D143+D144+D146+D147+D148+D149+D150+D160+D161+D168+D169+D170)/12*0.25,0)</f>
        <v>8153</v>
      </c>
      <c r="E174" s="83"/>
      <c r="F174" s="83"/>
      <c r="G174" s="83"/>
      <c r="H174" s="83"/>
      <c r="I174" s="83"/>
      <c r="J174" s="83"/>
      <c r="K174" s="83"/>
      <c r="L174" s="83"/>
      <c r="M174" s="83"/>
      <c r="N174" s="45">
        <f t="shared" si="12"/>
        <v>8153</v>
      </c>
      <c r="O174" s="83"/>
      <c r="P174" s="83"/>
      <c r="Q174" s="83"/>
      <c r="R174" s="83"/>
      <c r="S174" s="83"/>
      <c r="T174" s="83"/>
      <c r="U174" s="83"/>
      <c r="V174" s="84">
        <f t="shared" si="13"/>
        <v>8153</v>
      </c>
    </row>
    <row r="175" spans="1:22" x14ac:dyDescent="0.25">
      <c r="A175" s="85" t="s">
        <v>216</v>
      </c>
      <c r="B175" s="85" t="s">
        <v>181</v>
      </c>
      <c r="C175" s="86"/>
      <c r="D175" s="84">
        <f t="shared" ref="D175:M175" si="14">SUM(D137:D174)</f>
        <v>548525</v>
      </c>
      <c r="E175" s="84">
        <f t="shared" si="14"/>
        <v>5531</v>
      </c>
      <c r="F175" s="84">
        <f t="shared" si="14"/>
        <v>29187</v>
      </c>
      <c r="G175" s="84">
        <f t="shared" si="14"/>
        <v>3501</v>
      </c>
      <c r="H175" s="84">
        <f t="shared" si="14"/>
        <v>25337</v>
      </c>
      <c r="I175" s="84">
        <f t="shared" si="14"/>
        <v>5550</v>
      </c>
      <c r="J175" s="84">
        <f t="shared" si="14"/>
        <v>23460</v>
      </c>
      <c r="K175" s="84">
        <f t="shared" si="14"/>
        <v>20971</v>
      </c>
      <c r="L175" s="84">
        <f t="shared" si="14"/>
        <v>23050</v>
      </c>
      <c r="M175" s="84">
        <f t="shared" si="14"/>
        <v>0</v>
      </c>
      <c r="N175" s="84">
        <f t="shared" si="12"/>
        <v>685112</v>
      </c>
      <c r="O175" s="84">
        <f t="shared" ref="O175:U175" si="15">SUM(O137:O174)</f>
        <v>830</v>
      </c>
      <c r="P175" s="84">
        <f t="shared" si="15"/>
        <v>102021</v>
      </c>
      <c r="Q175" s="84">
        <f t="shared" si="15"/>
        <v>36551</v>
      </c>
      <c r="R175" s="84">
        <f t="shared" si="15"/>
        <v>3578</v>
      </c>
      <c r="S175" s="84">
        <f t="shared" si="15"/>
        <v>0</v>
      </c>
      <c r="T175" s="84">
        <f t="shared" si="15"/>
        <v>5300</v>
      </c>
      <c r="U175" s="84">
        <f t="shared" si="15"/>
        <v>247</v>
      </c>
      <c r="V175" s="84">
        <f t="shared" si="13"/>
        <v>833639</v>
      </c>
    </row>
    <row r="176" spans="1:22" x14ac:dyDescent="0.25">
      <c r="A176" s="77" t="s">
        <v>232</v>
      </c>
      <c r="B176" s="77" t="s">
        <v>152</v>
      </c>
      <c r="C176" s="82" t="s">
        <v>38</v>
      </c>
      <c r="D176" s="83">
        <v>51611</v>
      </c>
      <c r="E176" s="83">
        <v>810</v>
      </c>
      <c r="F176" s="83"/>
      <c r="G176" s="83">
        <v>150</v>
      </c>
      <c r="H176" s="83">
        <v>570</v>
      </c>
      <c r="I176" s="83"/>
      <c r="J176" s="83">
        <v>530</v>
      </c>
      <c r="K176" s="83"/>
      <c r="L176" s="83"/>
      <c r="M176" s="83"/>
      <c r="N176" s="45">
        <f t="shared" si="12"/>
        <v>53671</v>
      </c>
      <c r="O176" s="83"/>
      <c r="P176" s="83">
        <v>1910</v>
      </c>
      <c r="Q176" s="83">
        <v>2030</v>
      </c>
      <c r="R176" s="83"/>
      <c r="S176" s="83"/>
      <c r="T176" s="83"/>
      <c r="U176" s="83"/>
      <c r="V176" s="84">
        <f t="shared" si="13"/>
        <v>57611</v>
      </c>
    </row>
    <row r="177" spans="1:22" ht="26.25" x14ac:dyDescent="0.25">
      <c r="A177" s="77" t="s">
        <v>232</v>
      </c>
      <c r="B177" s="77" t="s">
        <v>233</v>
      </c>
      <c r="C177" s="82" t="s">
        <v>73</v>
      </c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45">
        <f t="shared" si="12"/>
        <v>0</v>
      </c>
      <c r="O177" s="83"/>
      <c r="P177" s="83">
        <v>580</v>
      </c>
      <c r="Q177" s="83"/>
      <c r="R177" s="83"/>
      <c r="S177" s="83"/>
      <c r="T177" s="83"/>
      <c r="U177" s="83"/>
      <c r="V177" s="84">
        <f t="shared" si="13"/>
        <v>580</v>
      </c>
    </row>
    <row r="178" spans="1:22" ht="39" x14ac:dyDescent="0.25">
      <c r="A178" s="77" t="s">
        <v>232</v>
      </c>
      <c r="B178" s="77" t="s">
        <v>234</v>
      </c>
      <c r="C178" s="82" t="s">
        <v>81</v>
      </c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45">
        <f t="shared" si="12"/>
        <v>0</v>
      </c>
      <c r="O178" s="83"/>
      <c r="P178" s="83">
        <v>186</v>
      </c>
      <c r="Q178" s="83">
        <v>142</v>
      </c>
      <c r="R178" s="83"/>
      <c r="S178" s="83"/>
      <c r="T178" s="83"/>
      <c r="U178" s="83"/>
      <c r="V178" s="84">
        <f t="shared" si="13"/>
        <v>328</v>
      </c>
    </row>
    <row r="179" spans="1:22" ht="26.25" x14ac:dyDescent="0.25">
      <c r="A179" s="77" t="s">
        <v>232</v>
      </c>
      <c r="B179" s="77" t="s">
        <v>154</v>
      </c>
      <c r="C179" s="82" t="s">
        <v>81</v>
      </c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45">
        <f t="shared" si="12"/>
        <v>0</v>
      </c>
      <c r="O179" s="83"/>
      <c r="P179" s="83">
        <v>7043</v>
      </c>
      <c r="Q179" s="83">
        <v>300</v>
      </c>
      <c r="R179" s="83"/>
      <c r="S179" s="83"/>
      <c r="T179" s="83"/>
      <c r="U179" s="83"/>
      <c r="V179" s="84">
        <f t="shared" si="13"/>
        <v>7343</v>
      </c>
    </row>
    <row r="180" spans="1:22" x14ac:dyDescent="0.25">
      <c r="A180" s="77" t="s">
        <v>232</v>
      </c>
      <c r="B180" s="77" t="s">
        <v>235</v>
      </c>
      <c r="C180" s="82" t="s">
        <v>85</v>
      </c>
      <c r="D180" s="83"/>
      <c r="E180" s="83">
        <v>135</v>
      </c>
      <c r="F180" s="83"/>
      <c r="G180" s="83"/>
      <c r="H180" s="83">
        <v>178</v>
      </c>
      <c r="I180" s="83">
        <v>400</v>
      </c>
      <c r="J180" s="83"/>
      <c r="K180" s="83"/>
      <c r="L180" s="83"/>
      <c r="M180" s="83"/>
      <c r="N180" s="45">
        <f t="shared" si="12"/>
        <v>713</v>
      </c>
      <c r="O180" s="83"/>
      <c r="P180" s="83">
        <v>72</v>
      </c>
      <c r="Q180" s="83">
        <v>137</v>
      </c>
      <c r="R180" s="83"/>
      <c r="S180" s="83"/>
      <c r="T180" s="83"/>
      <c r="U180" s="83">
        <v>7</v>
      </c>
      <c r="V180" s="84">
        <f t="shared" si="13"/>
        <v>929</v>
      </c>
    </row>
    <row r="181" spans="1:22" x14ac:dyDescent="0.25">
      <c r="A181" s="77" t="s">
        <v>232</v>
      </c>
      <c r="B181" s="77" t="s">
        <v>158</v>
      </c>
      <c r="C181" s="82" t="s">
        <v>91</v>
      </c>
      <c r="D181" s="83">
        <v>11316</v>
      </c>
      <c r="E181" s="83">
        <v>115</v>
      </c>
      <c r="F181" s="83"/>
      <c r="G181" s="83">
        <v>71</v>
      </c>
      <c r="H181" s="83">
        <v>648</v>
      </c>
      <c r="I181" s="83"/>
      <c r="J181" s="83"/>
      <c r="K181" s="83"/>
      <c r="L181" s="83"/>
      <c r="M181" s="83"/>
      <c r="N181" s="45">
        <f t="shared" si="12"/>
        <v>12150</v>
      </c>
      <c r="O181" s="83">
        <v>80</v>
      </c>
      <c r="P181" s="83">
        <v>200</v>
      </c>
      <c r="Q181" s="83">
        <v>980</v>
      </c>
      <c r="R181" s="83">
        <v>1388</v>
      </c>
      <c r="S181" s="83"/>
      <c r="T181" s="83"/>
      <c r="U181" s="83"/>
      <c r="V181" s="84">
        <f t="shared" si="13"/>
        <v>14798</v>
      </c>
    </row>
    <row r="182" spans="1:22" ht="39" x14ac:dyDescent="0.25">
      <c r="A182" s="77" t="s">
        <v>232</v>
      </c>
      <c r="B182" s="77" t="s">
        <v>236</v>
      </c>
      <c r="C182" s="82" t="s">
        <v>91</v>
      </c>
      <c r="D182" s="83">
        <v>6095</v>
      </c>
      <c r="E182" s="83">
        <v>100</v>
      </c>
      <c r="F182" s="83"/>
      <c r="G182" s="83"/>
      <c r="H182" s="83">
        <v>98</v>
      </c>
      <c r="I182" s="83"/>
      <c r="J182" s="83"/>
      <c r="K182" s="83"/>
      <c r="L182" s="83"/>
      <c r="M182" s="83"/>
      <c r="N182" s="45">
        <f t="shared" si="12"/>
        <v>6293</v>
      </c>
      <c r="O182" s="83"/>
      <c r="P182" s="83">
        <v>200</v>
      </c>
      <c r="Q182" s="83">
        <v>450</v>
      </c>
      <c r="R182" s="83"/>
      <c r="S182" s="83"/>
      <c r="T182" s="83"/>
      <c r="U182" s="83"/>
      <c r="V182" s="84">
        <f t="shared" si="13"/>
        <v>6943</v>
      </c>
    </row>
    <row r="183" spans="1:22" x14ac:dyDescent="0.25">
      <c r="A183" s="77" t="s">
        <v>232</v>
      </c>
      <c r="B183" s="77" t="s">
        <v>237</v>
      </c>
      <c r="C183" s="82" t="s">
        <v>99</v>
      </c>
      <c r="D183" s="83">
        <v>37433</v>
      </c>
      <c r="E183" s="83">
        <v>332</v>
      </c>
      <c r="F183" s="83"/>
      <c r="G183" s="83">
        <v>1849</v>
      </c>
      <c r="H183" s="83">
        <v>4984</v>
      </c>
      <c r="I183" s="83">
        <v>8748</v>
      </c>
      <c r="J183" s="83">
        <v>196</v>
      </c>
      <c r="K183" s="83">
        <v>3119</v>
      </c>
      <c r="L183" s="83"/>
      <c r="M183" s="83"/>
      <c r="N183" s="45">
        <f t="shared" si="12"/>
        <v>56661</v>
      </c>
      <c r="O183" s="83">
        <v>100</v>
      </c>
      <c r="P183" s="83">
        <v>3385</v>
      </c>
      <c r="Q183" s="83">
        <v>4290</v>
      </c>
      <c r="R183" s="83"/>
      <c r="S183" s="83"/>
      <c r="T183" s="83"/>
      <c r="U183" s="83">
        <v>71</v>
      </c>
      <c r="V183" s="84">
        <f t="shared" si="13"/>
        <v>64507</v>
      </c>
    </row>
    <row r="184" spans="1:22" ht="39" x14ac:dyDescent="0.25">
      <c r="A184" s="77" t="s">
        <v>232</v>
      </c>
      <c r="B184" s="77" t="s">
        <v>161</v>
      </c>
      <c r="C184" s="82" t="s">
        <v>99</v>
      </c>
      <c r="D184" s="83">
        <v>19063</v>
      </c>
      <c r="E184" s="83"/>
      <c r="F184" s="83"/>
      <c r="G184" s="83"/>
      <c r="H184" s="83"/>
      <c r="I184" s="83"/>
      <c r="J184" s="83"/>
      <c r="K184" s="83"/>
      <c r="L184" s="83"/>
      <c r="M184" s="83"/>
      <c r="N184" s="45">
        <f t="shared" si="12"/>
        <v>19063</v>
      </c>
      <c r="O184" s="83"/>
      <c r="P184" s="83"/>
      <c r="Q184" s="83"/>
      <c r="R184" s="83"/>
      <c r="S184" s="83"/>
      <c r="T184" s="83"/>
      <c r="U184" s="83"/>
      <c r="V184" s="84">
        <f t="shared" si="13"/>
        <v>19063</v>
      </c>
    </row>
    <row r="185" spans="1:22" ht="64.5" x14ac:dyDescent="0.25">
      <c r="A185" s="77" t="s">
        <v>232</v>
      </c>
      <c r="B185" s="77" t="s">
        <v>162</v>
      </c>
      <c r="C185" s="82" t="s">
        <v>99</v>
      </c>
      <c r="D185" s="83">
        <v>103</v>
      </c>
      <c r="E185" s="83"/>
      <c r="F185" s="83"/>
      <c r="G185" s="83"/>
      <c r="H185" s="83"/>
      <c r="I185" s="83"/>
      <c r="J185" s="83"/>
      <c r="K185" s="83"/>
      <c r="L185" s="83"/>
      <c r="M185" s="83"/>
      <c r="N185" s="45">
        <f t="shared" si="12"/>
        <v>103</v>
      </c>
      <c r="O185" s="83"/>
      <c r="P185" s="83"/>
      <c r="Q185" s="83"/>
      <c r="R185" s="83"/>
      <c r="S185" s="83"/>
      <c r="T185" s="83"/>
      <c r="U185" s="83"/>
      <c r="V185" s="84">
        <f t="shared" si="13"/>
        <v>103</v>
      </c>
    </row>
    <row r="186" spans="1:22" x14ac:dyDescent="0.25">
      <c r="A186" s="77" t="s">
        <v>232</v>
      </c>
      <c r="B186" s="77" t="s">
        <v>163</v>
      </c>
      <c r="C186" s="82" t="s">
        <v>101</v>
      </c>
      <c r="D186" s="83">
        <v>44596</v>
      </c>
      <c r="E186" s="83">
        <v>1540</v>
      </c>
      <c r="F186" s="83"/>
      <c r="G186" s="83">
        <v>405</v>
      </c>
      <c r="H186" s="83">
        <v>5620</v>
      </c>
      <c r="I186" s="83">
        <v>1820</v>
      </c>
      <c r="J186" s="83">
        <v>1070</v>
      </c>
      <c r="K186" s="83">
        <v>3693</v>
      </c>
      <c r="L186" s="83"/>
      <c r="M186" s="83"/>
      <c r="N186" s="45">
        <f t="shared" si="12"/>
        <v>58744</v>
      </c>
      <c r="O186" s="83">
        <v>200</v>
      </c>
      <c r="P186" s="83">
        <v>10913</v>
      </c>
      <c r="Q186" s="83">
        <v>5855</v>
      </c>
      <c r="R186" s="83"/>
      <c r="S186" s="83"/>
      <c r="T186" s="83"/>
      <c r="U186" s="83">
        <v>165</v>
      </c>
      <c r="V186" s="84">
        <f t="shared" si="13"/>
        <v>75877</v>
      </c>
    </row>
    <row r="187" spans="1:22" ht="26.25" x14ac:dyDescent="0.25">
      <c r="A187" s="77" t="s">
        <v>232</v>
      </c>
      <c r="B187" s="77" t="s">
        <v>166</v>
      </c>
      <c r="C187" s="82" t="s">
        <v>101</v>
      </c>
      <c r="D187" s="83"/>
      <c r="E187" s="83"/>
      <c r="F187" s="83"/>
      <c r="G187" s="83"/>
      <c r="H187" s="83"/>
      <c r="I187" s="83"/>
      <c r="J187" s="83"/>
      <c r="K187" s="83">
        <v>820</v>
      </c>
      <c r="L187" s="83"/>
      <c r="M187" s="83"/>
      <c r="N187" s="45">
        <f t="shared" si="12"/>
        <v>820</v>
      </c>
      <c r="O187" s="83"/>
      <c r="P187" s="83"/>
      <c r="Q187" s="83"/>
      <c r="R187" s="83"/>
      <c r="S187" s="83"/>
      <c r="T187" s="83"/>
      <c r="U187" s="83"/>
      <c r="V187" s="84">
        <f t="shared" si="13"/>
        <v>820</v>
      </c>
    </row>
    <row r="188" spans="1:22" ht="39" x14ac:dyDescent="0.25">
      <c r="A188" s="77" t="s">
        <v>232</v>
      </c>
      <c r="B188" s="77" t="s">
        <v>190</v>
      </c>
      <c r="C188" s="82" t="s">
        <v>101</v>
      </c>
      <c r="D188" s="83">
        <v>6456</v>
      </c>
      <c r="E188" s="83"/>
      <c r="F188" s="83"/>
      <c r="G188" s="83"/>
      <c r="H188" s="83"/>
      <c r="I188" s="83"/>
      <c r="J188" s="83"/>
      <c r="K188" s="83"/>
      <c r="L188" s="83"/>
      <c r="M188" s="83"/>
      <c r="N188" s="45">
        <f t="shared" si="12"/>
        <v>6456</v>
      </c>
      <c r="O188" s="83"/>
      <c r="P188" s="83"/>
      <c r="Q188" s="83"/>
      <c r="R188" s="83"/>
      <c r="S188" s="83"/>
      <c r="T188" s="83"/>
      <c r="U188" s="83"/>
      <c r="V188" s="84">
        <f t="shared" si="13"/>
        <v>6456</v>
      </c>
    </row>
    <row r="189" spans="1:22" ht="51.75" x14ac:dyDescent="0.25">
      <c r="A189" s="77" t="s">
        <v>232</v>
      </c>
      <c r="B189" s="77" t="s">
        <v>191</v>
      </c>
      <c r="C189" s="82" t="s">
        <v>101</v>
      </c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45">
        <f t="shared" si="12"/>
        <v>0</v>
      </c>
      <c r="O189" s="83"/>
      <c r="P189" s="83"/>
      <c r="Q189" s="83"/>
      <c r="R189" s="83"/>
      <c r="S189" s="83"/>
      <c r="T189" s="83"/>
      <c r="U189" s="83"/>
      <c r="V189" s="84">
        <f t="shared" si="13"/>
        <v>0</v>
      </c>
    </row>
    <row r="190" spans="1:22" ht="39" x14ac:dyDescent="0.25">
      <c r="A190" s="77" t="s">
        <v>232</v>
      </c>
      <c r="B190" s="77" t="s">
        <v>238</v>
      </c>
      <c r="C190" s="82" t="s">
        <v>95</v>
      </c>
      <c r="D190" s="83">
        <v>7579</v>
      </c>
      <c r="E190" s="83">
        <v>179</v>
      </c>
      <c r="F190" s="83"/>
      <c r="G190" s="83">
        <v>78</v>
      </c>
      <c r="H190" s="83">
        <v>480</v>
      </c>
      <c r="I190" s="83"/>
      <c r="J190" s="83"/>
      <c r="K190" s="83"/>
      <c r="L190" s="83"/>
      <c r="M190" s="83"/>
      <c r="N190" s="45">
        <f t="shared" si="12"/>
        <v>8316</v>
      </c>
      <c r="O190" s="83"/>
      <c r="P190" s="83">
        <v>177</v>
      </c>
      <c r="Q190" s="83">
        <v>450</v>
      </c>
      <c r="R190" s="83"/>
      <c r="S190" s="83"/>
      <c r="T190" s="83"/>
      <c r="U190" s="83"/>
      <c r="V190" s="84">
        <f t="shared" si="13"/>
        <v>8943</v>
      </c>
    </row>
    <row r="191" spans="1:22" ht="26.25" x14ac:dyDescent="0.25">
      <c r="A191" s="77" t="s">
        <v>232</v>
      </c>
      <c r="B191" s="77" t="s">
        <v>170</v>
      </c>
      <c r="C191" s="82" t="s">
        <v>105</v>
      </c>
      <c r="D191" s="83"/>
      <c r="E191" s="83"/>
      <c r="F191" s="83"/>
      <c r="G191" s="83"/>
      <c r="H191" s="83"/>
      <c r="I191" s="83"/>
      <c r="J191" s="83"/>
      <c r="K191" s="83"/>
      <c r="L191" s="83">
        <v>3100</v>
      </c>
      <c r="M191" s="83"/>
      <c r="N191" s="45">
        <f t="shared" si="12"/>
        <v>3100</v>
      </c>
      <c r="O191" s="83"/>
      <c r="P191" s="83"/>
      <c r="Q191" s="83"/>
      <c r="R191" s="83"/>
      <c r="S191" s="83"/>
      <c r="T191" s="83"/>
      <c r="U191" s="83"/>
      <c r="V191" s="84">
        <f t="shared" si="13"/>
        <v>3100</v>
      </c>
    </row>
    <row r="192" spans="1:22" x14ac:dyDescent="0.25">
      <c r="A192" s="77" t="s">
        <v>232</v>
      </c>
      <c r="B192" s="77" t="s">
        <v>239</v>
      </c>
      <c r="C192" s="82" t="s">
        <v>117</v>
      </c>
      <c r="D192" s="83"/>
      <c r="E192" s="83">
        <v>190</v>
      </c>
      <c r="F192" s="83"/>
      <c r="G192" s="83">
        <v>147</v>
      </c>
      <c r="H192" s="83">
        <v>560</v>
      </c>
      <c r="I192" s="83"/>
      <c r="J192" s="83">
        <v>230</v>
      </c>
      <c r="K192" s="83"/>
      <c r="L192" s="83"/>
      <c r="M192" s="83"/>
      <c r="N192" s="45">
        <f t="shared" si="12"/>
        <v>1127</v>
      </c>
      <c r="O192" s="83"/>
      <c r="P192" s="83">
        <v>135</v>
      </c>
      <c r="Q192" s="83">
        <v>215</v>
      </c>
      <c r="R192" s="83"/>
      <c r="S192" s="83"/>
      <c r="T192" s="83"/>
      <c r="U192" s="83"/>
      <c r="V192" s="84">
        <f t="shared" si="13"/>
        <v>1477</v>
      </c>
    </row>
    <row r="193" spans="1:22" ht="26.25" x14ac:dyDescent="0.25">
      <c r="A193" s="77" t="s">
        <v>232</v>
      </c>
      <c r="B193" s="77" t="s">
        <v>172</v>
      </c>
      <c r="C193" s="82" t="s">
        <v>101</v>
      </c>
      <c r="D193" s="83">
        <v>56866</v>
      </c>
      <c r="E193" s="83"/>
      <c r="F193" s="83"/>
      <c r="G193" s="83"/>
      <c r="H193" s="83"/>
      <c r="I193" s="83"/>
      <c r="J193" s="83"/>
      <c r="K193" s="83"/>
      <c r="L193" s="83"/>
      <c r="M193" s="83"/>
      <c r="N193" s="45">
        <f t="shared" si="12"/>
        <v>56866</v>
      </c>
      <c r="O193" s="83"/>
      <c r="P193" s="83"/>
      <c r="Q193" s="83"/>
      <c r="R193" s="83"/>
      <c r="S193" s="83"/>
      <c r="T193" s="83"/>
      <c r="U193" s="83"/>
      <c r="V193" s="84">
        <f t="shared" si="13"/>
        <v>56866</v>
      </c>
    </row>
    <row r="194" spans="1:22" ht="39" x14ac:dyDescent="0.25">
      <c r="A194" s="77" t="s">
        <v>232</v>
      </c>
      <c r="B194" s="77" t="s">
        <v>173</v>
      </c>
      <c r="C194" s="82" t="s">
        <v>101</v>
      </c>
      <c r="D194" s="83">
        <v>1348</v>
      </c>
      <c r="E194" s="83"/>
      <c r="F194" s="83"/>
      <c r="G194" s="83"/>
      <c r="H194" s="83"/>
      <c r="I194" s="83"/>
      <c r="J194" s="83"/>
      <c r="K194" s="83"/>
      <c r="L194" s="83"/>
      <c r="M194" s="83"/>
      <c r="N194" s="45">
        <f t="shared" si="12"/>
        <v>1348</v>
      </c>
      <c r="O194" s="83"/>
      <c r="P194" s="83"/>
      <c r="Q194" s="83"/>
      <c r="R194" s="83"/>
      <c r="S194" s="83"/>
      <c r="T194" s="83"/>
      <c r="U194" s="83"/>
      <c r="V194" s="84">
        <f t="shared" si="13"/>
        <v>1348</v>
      </c>
    </row>
    <row r="195" spans="1:22" ht="26.25" x14ac:dyDescent="0.25">
      <c r="A195" s="77" t="s">
        <v>232</v>
      </c>
      <c r="B195" s="77" t="s">
        <v>174</v>
      </c>
      <c r="C195" s="82" t="s">
        <v>103</v>
      </c>
      <c r="D195" s="83">
        <v>3538</v>
      </c>
      <c r="E195" s="83"/>
      <c r="F195" s="83"/>
      <c r="G195" s="83"/>
      <c r="H195" s="83"/>
      <c r="I195" s="83"/>
      <c r="J195" s="83"/>
      <c r="K195" s="83"/>
      <c r="L195" s="83"/>
      <c r="M195" s="83"/>
      <c r="N195" s="45">
        <f t="shared" si="12"/>
        <v>3538</v>
      </c>
      <c r="O195" s="83"/>
      <c r="P195" s="83"/>
      <c r="Q195" s="83"/>
      <c r="R195" s="83"/>
      <c r="S195" s="83"/>
      <c r="T195" s="83"/>
      <c r="U195" s="83"/>
      <c r="V195" s="84">
        <f t="shared" si="13"/>
        <v>3538</v>
      </c>
    </row>
    <row r="196" spans="1:22" ht="39" x14ac:dyDescent="0.25">
      <c r="A196" s="77" t="s">
        <v>232</v>
      </c>
      <c r="B196" s="77" t="s">
        <v>175</v>
      </c>
      <c r="C196" s="82" t="s">
        <v>103</v>
      </c>
      <c r="D196" s="83">
        <v>126</v>
      </c>
      <c r="E196" s="83"/>
      <c r="F196" s="83"/>
      <c r="G196" s="83"/>
      <c r="H196" s="83"/>
      <c r="I196" s="83"/>
      <c r="J196" s="83"/>
      <c r="K196" s="83"/>
      <c r="L196" s="83"/>
      <c r="M196" s="83"/>
      <c r="N196" s="45">
        <f t="shared" si="12"/>
        <v>126</v>
      </c>
      <c r="O196" s="83"/>
      <c r="P196" s="83"/>
      <c r="Q196" s="83"/>
      <c r="R196" s="83"/>
      <c r="S196" s="83"/>
      <c r="T196" s="83"/>
      <c r="U196" s="83"/>
      <c r="V196" s="84">
        <f t="shared" si="13"/>
        <v>126</v>
      </c>
    </row>
    <row r="197" spans="1:22" ht="26.25" x14ac:dyDescent="0.25">
      <c r="A197" s="77" t="s">
        <v>232</v>
      </c>
      <c r="B197" s="77" t="s">
        <v>176</v>
      </c>
      <c r="C197" s="82" t="s">
        <v>99</v>
      </c>
      <c r="D197" s="83">
        <v>4308</v>
      </c>
      <c r="E197" s="83"/>
      <c r="F197" s="83"/>
      <c r="G197" s="83"/>
      <c r="H197" s="83"/>
      <c r="I197" s="83"/>
      <c r="J197" s="83"/>
      <c r="K197" s="83"/>
      <c r="L197" s="83"/>
      <c r="M197" s="83"/>
      <c r="N197" s="45">
        <f t="shared" si="12"/>
        <v>4308</v>
      </c>
      <c r="O197" s="83"/>
      <c r="P197" s="83"/>
      <c r="Q197" s="83"/>
      <c r="R197" s="83"/>
      <c r="S197" s="83"/>
      <c r="T197" s="83"/>
      <c r="U197" s="83"/>
      <c r="V197" s="84">
        <f t="shared" si="13"/>
        <v>4308</v>
      </c>
    </row>
    <row r="198" spans="1:22" x14ac:dyDescent="0.25">
      <c r="A198" s="77" t="s">
        <v>232</v>
      </c>
      <c r="B198" s="77" t="s">
        <v>178</v>
      </c>
      <c r="C198" s="82" t="s">
        <v>115</v>
      </c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45">
        <f t="shared" si="12"/>
        <v>0</v>
      </c>
      <c r="O198" s="83"/>
      <c r="P198" s="83"/>
      <c r="Q198" s="83"/>
      <c r="R198" s="83"/>
      <c r="S198" s="83"/>
      <c r="T198" s="83">
        <v>6400</v>
      </c>
      <c r="U198" s="83"/>
      <c r="V198" s="84">
        <f t="shared" si="13"/>
        <v>6400</v>
      </c>
    </row>
    <row r="199" spans="1:22" x14ac:dyDescent="0.25">
      <c r="A199" s="77" t="s">
        <v>232</v>
      </c>
      <c r="B199" s="77" t="s">
        <v>179</v>
      </c>
      <c r="C199" s="82"/>
      <c r="D199" s="83">
        <f>ROUND((D176+D181+D182+D183+D184+D185+D186+D190+D197)*0.02,0)</f>
        <v>3642</v>
      </c>
      <c r="E199" s="83"/>
      <c r="F199" s="83"/>
      <c r="G199" s="83"/>
      <c r="H199" s="83"/>
      <c r="I199" s="83"/>
      <c r="J199" s="83"/>
      <c r="K199" s="83"/>
      <c r="L199" s="83"/>
      <c r="M199" s="83"/>
      <c r="N199" s="45">
        <f t="shared" si="12"/>
        <v>3642</v>
      </c>
      <c r="O199" s="83"/>
      <c r="P199" s="83"/>
      <c r="Q199" s="83"/>
      <c r="R199" s="83"/>
      <c r="S199" s="83"/>
      <c r="T199" s="83"/>
      <c r="U199" s="83"/>
      <c r="V199" s="84">
        <f t="shared" si="13"/>
        <v>3642</v>
      </c>
    </row>
    <row r="200" spans="1:22" x14ac:dyDescent="0.25">
      <c r="A200" s="77" t="s">
        <v>232</v>
      </c>
      <c r="B200" s="77" t="s">
        <v>240</v>
      </c>
      <c r="C200" s="82"/>
      <c r="D200" s="83">
        <f>ROUND((D176+D181+D182+D183+D184+D185+D186+D190+D197)/12*0.25,0)</f>
        <v>3794</v>
      </c>
      <c r="E200" s="83"/>
      <c r="F200" s="83"/>
      <c r="G200" s="83"/>
      <c r="H200" s="83"/>
      <c r="I200" s="83"/>
      <c r="J200" s="83"/>
      <c r="K200" s="83"/>
      <c r="L200" s="83"/>
      <c r="M200" s="83"/>
      <c r="N200" s="45">
        <f t="shared" si="12"/>
        <v>3794</v>
      </c>
      <c r="O200" s="83"/>
      <c r="P200" s="83"/>
      <c r="Q200" s="83"/>
      <c r="R200" s="83"/>
      <c r="S200" s="83"/>
      <c r="T200" s="83"/>
      <c r="U200" s="83"/>
      <c r="V200" s="84">
        <f t="shared" si="13"/>
        <v>3794</v>
      </c>
    </row>
    <row r="201" spans="1:22" ht="26.25" x14ac:dyDescent="0.25">
      <c r="A201" s="77" t="s">
        <v>232</v>
      </c>
      <c r="B201" s="77" t="s">
        <v>241</v>
      </c>
      <c r="C201" s="82" t="s">
        <v>113</v>
      </c>
      <c r="D201" s="83"/>
      <c r="E201" s="83">
        <v>190</v>
      </c>
      <c r="F201" s="83"/>
      <c r="G201" s="83">
        <v>39</v>
      </c>
      <c r="H201" s="83">
        <v>169</v>
      </c>
      <c r="I201" s="83"/>
      <c r="J201" s="83"/>
      <c r="K201" s="83"/>
      <c r="L201" s="83"/>
      <c r="M201" s="83"/>
      <c r="N201" s="45">
        <f t="shared" ref="N201:N264" si="16">D201+E201+F201+G201+H201+I201+J201+K201+L201+M201</f>
        <v>398</v>
      </c>
      <c r="O201" s="83"/>
      <c r="P201" s="83">
        <v>52</v>
      </c>
      <c r="Q201" s="83">
        <v>65</v>
      </c>
      <c r="R201" s="83"/>
      <c r="S201" s="83"/>
      <c r="T201" s="83"/>
      <c r="U201" s="83"/>
      <c r="V201" s="84">
        <f t="shared" ref="V201:V264" si="17">N201+O201+P201+Q201+R201+S201+T201+U201</f>
        <v>515</v>
      </c>
    </row>
    <row r="202" spans="1:22" x14ac:dyDescent="0.25">
      <c r="A202" s="85" t="s">
        <v>232</v>
      </c>
      <c r="B202" s="85" t="s">
        <v>181</v>
      </c>
      <c r="C202" s="86"/>
      <c r="D202" s="84">
        <f t="shared" ref="D202:M202" si="18">SUM(D176:D201)</f>
        <v>257874</v>
      </c>
      <c r="E202" s="84">
        <f t="shared" si="18"/>
        <v>3591</v>
      </c>
      <c r="F202" s="84">
        <f t="shared" si="18"/>
        <v>0</v>
      </c>
      <c r="G202" s="84">
        <f t="shared" si="18"/>
        <v>2739</v>
      </c>
      <c r="H202" s="84">
        <f t="shared" si="18"/>
        <v>13307</v>
      </c>
      <c r="I202" s="84">
        <f t="shared" si="18"/>
        <v>10968</v>
      </c>
      <c r="J202" s="84">
        <f t="shared" si="18"/>
        <v>2026</v>
      </c>
      <c r="K202" s="84">
        <f t="shared" si="18"/>
        <v>7632</v>
      </c>
      <c r="L202" s="84">
        <f t="shared" si="18"/>
        <v>3100</v>
      </c>
      <c r="M202" s="84">
        <f t="shared" si="18"/>
        <v>0</v>
      </c>
      <c r="N202" s="84">
        <f t="shared" si="16"/>
        <v>301237</v>
      </c>
      <c r="O202" s="84">
        <f t="shared" ref="O202:U202" si="19">SUM(O176:O201)</f>
        <v>380</v>
      </c>
      <c r="P202" s="84">
        <f t="shared" si="19"/>
        <v>24853</v>
      </c>
      <c r="Q202" s="84">
        <f t="shared" si="19"/>
        <v>14914</v>
      </c>
      <c r="R202" s="84">
        <f t="shared" si="19"/>
        <v>1388</v>
      </c>
      <c r="S202" s="84">
        <f t="shared" si="19"/>
        <v>0</v>
      </c>
      <c r="T202" s="84">
        <f t="shared" si="19"/>
        <v>6400</v>
      </c>
      <c r="U202" s="84">
        <f t="shared" si="19"/>
        <v>243</v>
      </c>
      <c r="V202" s="84">
        <f t="shared" si="17"/>
        <v>349415</v>
      </c>
    </row>
    <row r="203" spans="1:22" x14ac:dyDescent="0.25">
      <c r="A203" s="77" t="s">
        <v>242</v>
      </c>
      <c r="B203" s="77" t="s">
        <v>152</v>
      </c>
      <c r="C203" s="82" t="s">
        <v>38</v>
      </c>
      <c r="D203" s="83">
        <v>75074</v>
      </c>
      <c r="E203" s="83">
        <v>2227</v>
      </c>
      <c r="F203" s="83"/>
      <c r="G203" s="83">
        <v>250</v>
      </c>
      <c r="H203" s="83">
        <v>2700</v>
      </c>
      <c r="I203" s="83"/>
      <c r="J203" s="83">
        <v>3300</v>
      </c>
      <c r="K203" s="83"/>
      <c r="L203" s="83"/>
      <c r="M203" s="83"/>
      <c r="N203" s="45">
        <f t="shared" si="16"/>
        <v>83551</v>
      </c>
      <c r="O203" s="83">
        <v>57</v>
      </c>
      <c r="P203" s="83">
        <v>13727</v>
      </c>
      <c r="Q203" s="83">
        <v>4650</v>
      </c>
      <c r="R203" s="83"/>
      <c r="S203" s="83"/>
      <c r="T203" s="83"/>
      <c r="U203" s="83"/>
      <c r="V203" s="84">
        <f t="shared" si="17"/>
        <v>101985</v>
      </c>
    </row>
    <row r="204" spans="1:22" x14ac:dyDescent="0.25">
      <c r="A204" s="77" t="s">
        <v>242</v>
      </c>
      <c r="B204" s="77" t="s">
        <v>243</v>
      </c>
      <c r="C204" s="82" t="s">
        <v>51</v>
      </c>
      <c r="D204" s="83">
        <v>0</v>
      </c>
      <c r="E204" s="83"/>
      <c r="F204" s="83"/>
      <c r="G204" s="83"/>
      <c r="H204" s="83"/>
      <c r="I204" s="83"/>
      <c r="J204" s="83">
        <v>0</v>
      </c>
      <c r="K204" s="83"/>
      <c r="L204" s="83"/>
      <c r="M204" s="83"/>
      <c r="N204" s="45">
        <f t="shared" si="16"/>
        <v>0</v>
      </c>
      <c r="O204" s="83"/>
      <c r="P204" s="83">
        <v>0</v>
      </c>
      <c r="Q204" s="83"/>
      <c r="R204" s="83"/>
      <c r="S204" s="83"/>
      <c r="T204" s="83"/>
      <c r="U204" s="83"/>
      <c r="V204" s="84">
        <f t="shared" si="17"/>
        <v>0</v>
      </c>
    </row>
    <row r="205" spans="1:22" x14ac:dyDescent="0.25">
      <c r="A205" s="77" t="s">
        <v>242</v>
      </c>
      <c r="B205" s="77" t="s">
        <v>169</v>
      </c>
      <c r="C205" s="82" t="s">
        <v>113</v>
      </c>
      <c r="D205" s="83"/>
      <c r="E205" s="83">
        <v>10</v>
      </c>
      <c r="F205" s="83"/>
      <c r="G205" s="83"/>
      <c r="H205" s="83"/>
      <c r="I205" s="83"/>
      <c r="J205" s="83">
        <v>550</v>
      </c>
      <c r="K205" s="83"/>
      <c r="L205" s="83"/>
      <c r="M205" s="83"/>
      <c r="N205" s="45">
        <f t="shared" si="16"/>
        <v>560</v>
      </c>
      <c r="O205" s="83"/>
      <c r="P205" s="83">
        <v>30</v>
      </c>
      <c r="Q205" s="83">
        <v>150</v>
      </c>
      <c r="R205" s="83"/>
      <c r="S205" s="83"/>
      <c r="T205" s="83"/>
      <c r="U205" s="83"/>
      <c r="V205" s="84">
        <f t="shared" si="17"/>
        <v>740</v>
      </c>
    </row>
    <row r="206" spans="1:22" ht="26.25" x14ac:dyDescent="0.25">
      <c r="A206" s="77" t="s">
        <v>242</v>
      </c>
      <c r="B206" s="77" t="s">
        <v>184</v>
      </c>
      <c r="C206" s="82" t="s">
        <v>81</v>
      </c>
      <c r="D206" s="83">
        <v>48230</v>
      </c>
      <c r="E206" s="83">
        <v>30</v>
      </c>
      <c r="F206" s="83">
        <v>800</v>
      </c>
      <c r="G206" s="83"/>
      <c r="H206" s="83">
        <v>400</v>
      </c>
      <c r="I206" s="83"/>
      <c r="J206" s="83">
        <v>4000</v>
      </c>
      <c r="K206" s="83"/>
      <c r="L206" s="83"/>
      <c r="M206" s="83"/>
      <c r="N206" s="45">
        <f t="shared" si="16"/>
        <v>53460</v>
      </c>
      <c r="O206" s="83"/>
      <c r="P206" s="83">
        <v>7000</v>
      </c>
      <c r="Q206" s="83">
        <v>7200</v>
      </c>
      <c r="R206" s="83"/>
      <c r="S206" s="83"/>
      <c r="T206" s="83"/>
      <c r="U206" s="83"/>
      <c r="V206" s="84">
        <f t="shared" si="17"/>
        <v>67660</v>
      </c>
    </row>
    <row r="207" spans="1:22" ht="26.25" x14ac:dyDescent="0.25">
      <c r="A207" s="77" t="s">
        <v>242</v>
      </c>
      <c r="B207" s="77" t="s">
        <v>154</v>
      </c>
      <c r="C207" s="82" t="s">
        <v>81</v>
      </c>
      <c r="D207" s="83"/>
      <c r="E207" s="83"/>
      <c r="F207" s="83"/>
      <c r="G207" s="83"/>
      <c r="H207" s="83"/>
      <c r="I207" s="83"/>
      <c r="J207" s="83">
        <v>1200</v>
      </c>
      <c r="K207" s="83"/>
      <c r="L207" s="83"/>
      <c r="M207" s="83"/>
      <c r="N207" s="45">
        <f t="shared" si="16"/>
        <v>1200</v>
      </c>
      <c r="O207" s="83"/>
      <c r="P207" s="83">
        <v>13275</v>
      </c>
      <c r="Q207" s="83">
        <v>5000</v>
      </c>
      <c r="R207" s="83"/>
      <c r="S207" s="83"/>
      <c r="T207" s="83"/>
      <c r="U207" s="83"/>
      <c r="V207" s="84">
        <f t="shared" si="17"/>
        <v>19475</v>
      </c>
    </row>
    <row r="208" spans="1:22" x14ac:dyDescent="0.25">
      <c r="A208" s="77" t="s">
        <v>242</v>
      </c>
      <c r="B208" s="77" t="s">
        <v>244</v>
      </c>
      <c r="C208" s="82" t="s">
        <v>85</v>
      </c>
      <c r="D208" s="83">
        <v>16522</v>
      </c>
      <c r="E208" s="83">
        <v>60</v>
      </c>
      <c r="F208" s="83">
        <v>150</v>
      </c>
      <c r="G208" s="83">
        <v>50</v>
      </c>
      <c r="H208" s="83">
        <v>208</v>
      </c>
      <c r="I208" s="83"/>
      <c r="J208" s="83">
        <v>146</v>
      </c>
      <c r="K208" s="83"/>
      <c r="L208" s="83"/>
      <c r="M208" s="83"/>
      <c r="N208" s="45">
        <f t="shared" si="16"/>
        <v>17136</v>
      </c>
      <c r="O208" s="83"/>
      <c r="P208" s="83">
        <v>2330</v>
      </c>
      <c r="Q208" s="83">
        <v>2280</v>
      </c>
      <c r="R208" s="83"/>
      <c r="S208" s="83"/>
      <c r="T208" s="83"/>
      <c r="U208" s="83"/>
      <c r="V208" s="84">
        <f t="shared" si="17"/>
        <v>21746</v>
      </c>
    </row>
    <row r="209" spans="1:22" x14ac:dyDescent="0.25">
      <c r="A209" s="77" t="s">
        <v>242</v>
      </c>
      <c r="B209" s="77" t="s">
        <v>245</v>
      </c>
      <c r="C209" s="82" t="s">
        <v>85</v>
      </c>
      <c r="D209" s="83">
        <v>3337</v>
      </c>
      <c r="E209" s="83">
        <v>100</v>
      </c>
      <c r="F209" s="83">
        <v>300</v>
      </c>
      <c r="G209" s="83">
        <v>90</v>
      </c>
      <c r="H209" s="83">
        <v>310</v>
      </c>
      <c r="I209" s="83"/>
      <c r="J209" s="83"/>
      <c r="K209" s="83"/>
      <c r="L209" s="83"/>
      <c r="M209" s="83"/>
      <c r="N209" s="45">
        <f t="shared" si="16"/>
        <v>4137</v>
      </c>
      <c r="O209" s="83"/>
      <c r="P209" s="83">
        <v>200</v>
      </c>
      <c r="Q209" s="83">
        <v>450</v>
      </c>
      <c r="R209" s="83"/>
      <c r="S209" s="83"/>
      <c r="T209" s="83"/>
      <c r="U209" s="83"/>
      <c r="V209" s="84">
        <f t="shared" si="17"/>
        <v>4787</v>
      </c>
    </row>
    <row r="210" spans="1:22" x14ac:dyDescent="0.25">
      <c r="A210" s="77" t="s">
        <v>242</v>
      </c>
      <c r="B210" s="77" t="s">
        <v>246</v>
      </c>
      <c r="C210" s="82" t="s">
        <v>91</v>
      </c>
      <c r="D210" s="83">
        <v>6629</v>
      </c>
      <c r="E210" s="83">
        <v>15</v>
      </c>
      <c r="F210" s="83">
        <v>890</v>
      </c>
      <c r="G210" s="83">
        <v>60</v>
      </c>
      <c r="H210" s="83">
        <v>310</v>
      </c>
      <c r="I210" s="83"/>
      <c r="J210" s="83">
        <v>20</v>
      </c>
      <c r="K210" s="83"/>
      <c r="L210" s="83"/>
      <c r="M210" s="83"/>
      <c r="N210" s="45">
        <f t="shared" si="16"/>
        <v>7924</v>
      </c>
      <c r="O210" s="83">
        <v>12</v>
      </c>
      <c r="P210" s="83">
        <v>380</v>
      </c>
      <c r="Q210" s="83">
        <v>830</v>
      </c>
      <c r="R210" s="83">
        <v>1813</v>
      </c>
      <c r="S210" s="83"/>
      <c r="T210" s="83"/>
      <c r="U210" s="83"/>
      <c r="V210" s="84">
        <f t="shared" si="17"/>
        <v>10959</v>
      </c>
    </row>
    <row r="211" spans="1:22" x14ac:dyDescent="0.25">
      <c r="A211" s="77" t="s">
        <v>242</v>
      </c>
      <c r="B211" s="77" t="s">
        <v>247</v>
      </c>
      <c r="C211" s="82" t="s">
        <v>91</v>
      </c>
      <c r="D211" s="83">
        <v>4538</v>
      </c>
      <c r="E211" s="83">
        <v>140</v>
      </c>
      <c r="F211" s="83"/>
      <c r="G211" s="83">
        <v>30</v>
      </c>
      <c r="H211" s="83">
        <v>80</v>
      </c>
      <c r="I211" s="83">
        <v>300</v>
      </c>
      <c r="J211" s="83">
        <v>65</v>
      </c>
      <c r="K211" s="83"/>
      <c r="L211" s="83"/>
      <c r="M211" s="83"/>
      <c r="N211" s="45">
        <f t="shared" si="16"/>
        <v>5153</v>
      </c>
      <c r="O211" s="83">
        <v>13</v>
      </c>
      <c r="P211" s="83">
        <v>300</v>
      </c>
      <c r="Q211" s="83">
        <v>310</v>
      </c>
      <c r="R211" s="83">
        <v>780</v>
      </c>
      <c r="S211" s="83"/>
      <c r="T211" s="83"/>
      <c r="U211" s="83"/>
      <c r="V211" s="84">
        <f t="shared" si="17"/>
        <v>6556</v>
      </c>
    </row>
    <row r="212" spans="1:22" x14ac:dyDescent="0.25">
      <c r="A212" s="77" t="s">
        <v>242</v>
      </c>
      <c r="B212" s="77" t="s">
        <v>159</v>
      </c>
      <c r="C212" s="82" t="s">
        <v>91</v>
      </c>
      <c r="D212" s="83">
        <v>15350</v>
      </c>
      <c r="E212" s="83">
        <v>39</v>
      </c>
      <c r="F212" s="83"/>
      <c r="G212" s="83">
        <v>75</v>
      </c>
      <c r="H212" s="83">
        <v>800</v>
      </c>
      <c r="I212" s="83">
        <v>2444</v>
      </c>
      <c r="J212" s="83">
        <v>350</v>
      </c>
      <c r="K212" s="83"/>
      <c r="L212" s="83"/>
      <c r="M212" s="83"/>
      <c r="N212" s="45">
        <f t="shared" si="16"/>
        <v>19058</v>
      </c>
      <c r="O212" s="83"/>
      <c r="P212" s="83">
        <v>5500</v>
      </c>
      <c r="Q212" s="83">
        <v>2950</v>
      </c>
      <c r="R212" s="83"/>
      <c r="S212" s="83"/>
      <c r="T212" s="83"/>
      <c r="U212" s="83"/>
      <c r="V212" s="84">
        <f t="shared" si="17"/>
        <v>27508</v>
      </c>
    </row>
    <row r="213" spans="1:22" ht="39" x14ac:dyDescent="0.25">
      <c r="A213" s="77" t="s">
        <v>242</v>
      </c>
      <c r="B213" s="77" t="s">
        <v>248</v>
      </c>
      <c r="C213" s="82" t="s">
        <v>95</v>
      </c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45">
        <f t="shared" si="16"/>
        <v>0</v>
      </c>
      <c r="O213" s="83"/>
      <c r="P213" s="83">
        <v>1970</v>
      </c>
      <c r="Q213" s="83">
        <v>30</v>
      </c>
      <c r="R213" s="83"/>
      <c r="S213" s="83"/>
      <c r="T213" s="83"/>
      <c r="U213" s="83"/>
      <c r="V213" s="84">
        <f t="shared" si="17"/>
        <v>2000</v>
      </c>
    </row>
    <row r="214" spans="1:22" ht="26.25" x14ac:dyDescent="0.25">
      <c r="A214" s="77" t="s">
        <v>242</v>
      </c>
      <c r="B214" s="77" t="s">
        <v>249</v>
      </c>
      <c r="C214" s="82" t="s">
        <v>93</v>
      </c>
      <c r="D214" s="83"/>
      <c r="E214" s="89"/>
      <c r="F214" s="83">
        <v>800</v>
      </c>
      <c r="G214" s="83"/>
      <c r="H214" s="83">
        <v>300</v>
      </c>
      <c r="I214" s="83"/>
      <c r="J214" s="83">
        <v>28</v>
      </c>
      <c r="K214" s="83"/>
      <c r="L214" s="83"/>
      <c r="M214" s="83"/>
      <c r="N214" s="45">
        <f t="shared" si="16"/>
        <v>1128</v>
      </c>
      <c r="O214" s="83"/>
      <c r="P214" s="83"/>
      <c r="Q214" s="83">
        <v>1000</v>
      </c>
      <c r="R214" s="83"/>
      <c r="S214" s="83"/>
      <c r="T214" s="83"/>
      <c r="U214" s="83"/>
      <c r="V214" s="84">
        <f t="shared" si="17"/>
        <v>2128</v>
      </c>
    </row>
    <row r="215" spans="1:22" ht="39" x14ac:dyDescent="0.25">
      <c r="A215" s="77" t="s">
        <v>242</v>
      </c>
      <c r="B215" s="77" t="s">
        <v>250</v>
      </c>
      <c r="C215" s="82" t="s">
        <v>99</v>
      </c>
      <c r="D215" s="83">
        <v>32124</v>
      </c>
      <c r="E215" s="83"/>
      <c r="F215" s="83"/>
      <c r="G215" s="83"/>
      <c r="H215" s="83"/>
      <c r="I215" s="83"/>
      <c r="J215" s="83"/>
      <c r="K215" s="83"/>
      <c r="L215" s="83"/>
      <c r="M215" s="83"/>
      <c r="N215" s="45">
        <f t="shared" si="16"/>
        <v>32124</v>
      </c>
      <c r="O215" s="83"/>
      <c r="P215" s="83"/>
      <c r="Q215" s="83"/>
      <c r="R215" s="83"/>
      <c r="S215" s="83"/>
      <c r="T215" s="83"/>
      <c r="U215" s="83"/>
      <c r="V215" s="84">
        <f t="shared" si="17"/>
        <v>32124</v>
      </c>
    </row>
    <row r="216" spans="1:22" ht="51.75" x14ac:dyDescent="0.25">
      <c r="A216" s="77" t="s">
        <v>242</v>
      </c>
      <c r="B216" s="77" t="s">
        <v>251</v>
      </c>
      <c r="C216" s="82" t="s">
        <v>99</v>
      </c>
      <c r="D216" s="83">
        <v>445</v>
      </c>
      <c r="E216" s="83"/>
      <c r="F216" s="83"/>
      <c r="G216" s="83"/>
      <c r="H216" s="83"/>
      <c r="I216" s="83"/>
      <c r="J216" s="83"/>
      <c r="K216" s="83"/>
      <c r="L216" s="83"/>
      <c r="M216" s="83"/>
      <c r="N216" s="45">
        <f t="shared" si="16"/>
        <v>445</v>
      </c>
      <c r="O216" s="83"/>
      <c r="P216" s="83"/>
      <c r="Q216" s="83"/>
      <c r="R216" s="83"/>
      <c r="S216" s="83"/>
      <c r="T216" s="83"/>
      <c r="U216" s="83"/>
      <c r="V216" s="84">
        <f t="shared" si="17"/>
        <v>445</v>
      </c>
    </row>
    <row r="217" spans="1:22" x14ac:dyDescent="0.25">
      <c r="A217" s="77" t="s">
        <v>242</v>
      </c>
      <c r="B217" s="77" t="s">
        <v>237</v>
      </c>
      <c r="C217" s="82" t="s">
        <v>99</v>
      </c>
      <c r="D217" s="83">
        <v>38145</v>
      </c>
      <c r="E217" s="83">
        <v>700</v>
      </c>
      <c r="F217" s="83">
        <v>12700</v>
      </c>
      <c r="G217" s="83">
        <v>3500</v>
      </c>
      <c r="H217" s="83">
        <v>5328</v>
      </c>
      <c r="I217" s="83"/>
      <c r="J217" s="83">
        <v>314</v>
      </c>
      <c r="K217" s="83">
        <v>5082</v>
      </c>
      <c r="L217" s="83"/>
      <c r="M217" s="83"/>
      <c r="N217" s="45">
        <f t="shared" si="16"/>
        <v>65769</v>
      </c>
      <c r="O217" s="83">
        <v>28</v>
      </c>
      <c r="P217" s="83">
        <v>1380</v>
      </c>
      <c r="Q217" s="83">
        <v>6050</v>
      </c>
      <c r="R217" s="83"/>
      <c r="S217" s="83"/>
      <c r="T217" s="83"/>
      <c r="U217" s="83"/>
      <c r="V217" s="84">
        <f t="shared" si="17"/>
        <v>73227</v>
      </c>
    </row>
    <row r="218" spans="1:22" x14ac:dyDescent="0.25">
      <c r="A218" s="77" t="s">
        <v>242</v>
      </c>
      <c r="B218" s="77" t="s">
        <v>163</v>
      </c>
      <c r="C218" s="82" t="s">
        <v>101</v>
      </c>
      <c r="D218" s="83">
        <v>59531</v>
      </c>
      <c r="E218" s="83">
        <v>1792</v>
      </c>
      <c r="F218" s="83">
        <v>23297</v>
      </c>
      <c r="G218" s="83">
        <v>1000</v>
      </c>
      <c r="H218" s="83">
        <v>4157</v>
      </c>
      <c r="I218" s="83"/>
      <c r="J218" s="83">
        <v>984</v>
      </c>
      <c r="K218" s="83">
        <v>4728</v>
      </c>
      <c r="L218" s="83"/>
      <c r="M218" s="83"/>
      <c r="N218" s="45">
        <f t="shared" si="16"/>
        <v>95489</v>
      </c>
      <c r="O218" s="83">
        <v>48</v>
      </c>
      <c r="P218" s="83">
        <v>2620</v>
      </c>
      <c r="Q218" s="83">
        <v>4900</v>
      </c>
      <c r="R218" s="83"/>
      <c r="S218" s="83"/>
      <c r="T218" s="83"/>
      <c r="U218" s="83"/>
      <c r="V218" s="84">
        <f t="shared" si="17"/>
        <v>103057</v>
      </c>
    </row>
    <row r="219" spans="1:22" ht="39" x14ac:dyDescent="0.25">
      <c r="A219" s="77" t="s">
        <v>242</v>
      </c>
      <c r="B219" s="77" t="s">
        <v>190</v>
      </c>
      <c r="C219" s="82" t="s">
        <v>101</v>
      </c>
      <c r="D219" s="83">
        <v>3164</v>
      </c>
      <c r="E219" s="83"/>
      <c r="F219" s="83"/>
      <c r="G219" s="83"/>
      <c r="H219" s="83"/>
      <c r="I219" s="83"/>
      <c r="J219" s="83"/>
      <c r="K219" s="83"/>
      <c r="L219" s="83"/>
      <c r="M219" s="83"/>
      <c r="N219" s="45">
        <f t="shared" si="16"/>
        <v>3164</v>
      </c>
      <c r="O219" s="83"/>
      <c r="P219" s="83"/>
      <c r="Q219" s="83"/>
      <c r="R219" s="83"/>
      <c r="S219" s="83"/>
      <c r="T219" s="83"/>
      <c r="U219" s="83"/>
      <c r="V219" s="84">
        <f t="shared" si="17"/>
        <v>3164</v>
      </c>
    </row>
    <row r="220" spans="1:22" ht="51.75" x14ac:dyDescent="0.25">
      <c r="A220" s="77" t="s">
        <v>242</v>
      </c>
      <c r="B220" s="77" t="s">
        <v>191</v>
      </c>
      <c r="C220" s="82" t="s">
        <v>101</v>
      </c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45">
        <f t="shared" si="16"/>
        <v>0</v>
      </c>
      <c r="O220" s="83"/>
      <c r="P220" s="83"/>
      <c r="Q220" s="83"/>
      <c r="R220" s="83"/>
      <c r="S220" s="83"/>
      <c r="T220" s="83"/>
      <c r="U220" s="83"/>
      <c r="V220" s="84">
        <f t="shared" si="17"/>
        <v>0</v>
      </c>
    </row>
    <row r="221" spans="1:22" ht="51.75" x14ac:dyDescent="0.25">
      <c r="A221" s="77" t="s">
        <v>242</v>
      </c>
      <c r="B221" s="77" t="s">
        <v>252</v>
      </c>
      <c r="C221" s="82" t="s">
        <v>101</v>
      </c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45">
        <f t="shared" si="16"/>
        <v>0</v>
      </c>
      <c r="O221" s="83"/>
      <c r="P221" s="83"/>
      <c r="Q221" s="83"/>
      <c r="R221" s="83"/>
      <c r="S221" s="83"/>
      <c r="T221" s="83"/>
      <c r="U221" s="83"/>
      <c r="V221" s="84">
        <f t="shared" si="17"/>
        <v>0</v>
      </c>
    </row>
    <row r="222" spans="1:22" ht="26.25" x14ac:dyDescent="0.25">
      <c r="A222" s="77" t="s">
        <v>242</v>
      </c>
      <c r="B222" s="77" t="s">
        <v>166</v>
      </c>
      <c r="C222" s="82" t="s">
        <v>101</v>
      </c>
      <c r="D222" s="83"/>
      <c r="E222" s="83"/>
      <c r="F222" s="83"/>
      <c r="G222" s="83"/>
      <c r="H222" s="83"/>
      <c r="I222" s="83"/>
      <c r="J222" s="83"/>
      <c r="K222" s="83">
        <v>1450</v>
      </c>
      <c r="L222" s="83"/>
      <c r="M222" s="83"/>
      <c r="N222" s="45">
        <f t="shared" si="16"/>
        <v>1450</v>
      </c>
      <c r="O222" s="83"/>
      <c r="P222" s="83"/>
      <c r="Q222" s="83"/>
      <c r="R222" s="83"/>
      <c r="S222" s="83"/>
      <c r="T222" s="83"/>
      <c r="U222" s="83"/>
      <c r="V222" s="84">
        <f t="shared" si="17"/>
        <v>1450</v>
      </c>
    </row>
    <row r="223" spans="1:22" ht="39" x14ac:dyDescent="0.25">
      <c r="A223" s="77" t="s">
        <v>242</v>
      </c>
      <c r="B223" s="77" t="s">
        <v>253</v>
      </c>
      <c r="C223" s="82" t="s">
        <v>105</v>
      </c>
      <c r="D223" s="83"/>
      <c r="E223" s="83"/>
      <c r="F223" s="83"/>
      <c r="G223" s="83"/>
      <c r="H223" s="83"/>
      <c r="I223" s="83"/>
      <c r="J223" s="83">
        <v>4850</v>
      </c>
      <c r="K223" s="83"/>
      <c r="L223" s="83">
        <v>2955</v>
      </c>
      <c r="M223" s="83"/>
      <c r="N223" s="45">
        <f t="shared" si="16"/>
        <v>7805</v>
      </c>
      <c r="O223" s="83"/>
      <c r="P223" s="83"/>
      <c r="Q223" s="83"/>
      <c r="R223" s="83"/>
      <c r="S223" s="83"/>
      <c r="T223" s="83"/>
      <c r="U223" s="83"/>
      <c r="V223" s="84">
        <f t="shared" si="17"/>
        <v>7805</v>
      </c>
    </row>
    <row r="224" spans="1:22" ht="64.5" x14ac:dyDescent="0.25">
      <c r="A224" s="77" t="s">
        <v>242</v>
      </c>
      <c r="B224" s="77" t="s">
        <v>254</v>
      </c>
      <c r="C224" s="82" t="s">
        <v>105</v>
      </c>
      <c r="D224" s="83"/>
      <c r="E224" s="83"/>
      <c r="F224" s="83"/>
      <c r="G224" s="83"/>
      <c r="H224" s="83"/>
      <c r="I224" s="83"/>
      <c r="J224" s="83"/>
      <c r="K224" s="83"/>
      <c r="L224" s="83">
        <v>4900</v>
      </c>
      <c r="M224" s="83"/>
      <c r="N224" s="45">
        <f t="shared" si="16"/>
        <v>4900</v>
      </c>
      <c r="O224" s="83"/>
      <c r="P224" s="83"/>
      <c r="Q224" s="83"/>
      <c r="R224" s="83"/>
      <c r="S224" s="83"/>
      <c r="T224" s="83"/>
      <c r="U224" s="83"/>
      <c r="V224" s="84">
        <f t="shared" si="17"/>
        <v>4900</v>
      </c>
    </row>
    <row r="225" spans="1:22" x14ac:dyDescent="0.25">
      <c r="A225" s="77" t="s">
        <v>242</v>
      </c>
      <c r="B225" s="77" t="s">
        <v>157</v>
      </c>
      <c r="C225" s="82" t="s">
        <v>89</v>
      </c>
      <c r="D225" s="83">
        <v>1572</v>
      </c>
      <c r="E225" s="83"/>
      <c r="F225" s="83"/>
      <c r="G225" s="83"/>
      <c r="H225" s="83"/>
      <c r="I225" s="83"/>
      <c r="J225" s="83"/>
      <c r="K225" s="83"/>
      <c r="L225" s="83"/>
      <c r="M225" s="83"/>
      <c r="N225" s="45">
        <f t="shared" si="16"/>
        <v>1572</v>
      </c>
      <c r="O225" s="83"/>
      <c r="P225" s="83">
        <v>1000</v>
      </c>
      <c r="Q225" s="83">
        <v>500</v>
      </c>
      <c r="R225" s="83"/>
      <c r="S225" s="83"/>
      <c r="T225" s="83"/>
      <c r="U225" s="83"/>
      <c r="V225" s="84">
        <f t="shared" si="17"/>
        <v>3072</v>
      </c>
    </row>
    <row r="226" spans="1:22" x14ac:dyDescent="0.25">
      <c r="A226" s="77" t="s">
        <v>242</v>
      </c>
      <c r="B226" s="77" t="s">
        <v>255</v>
      </c>
      <c r="C226" s="82" t="s">
        <v>117</v>
      </c>
      <c r="D226" s="83"/>
      <c r="E226" s="83">
        <v>20</v>
      </c>
      <c r="F226" s="83">
        <v>610</v>
      </c>
      <c r="G226" s="83"/>
      <c r="H226" s="83">
        <v>3000</v>
      </c>
      <c r="I226" s="83"/>
      <c r="J226" s="83">
        <v>767</v>
      </c>
      <c r="K226" s="83"/>
      <c r="L226" s="83"/>
      <c r="M226" s="83"/>
      <c r="N226" s="45">
        <f t="shared" si="16"/>
        <v>4397</v>
      </c>
      <c r="O226" s="83"/>
      <c r="P226" s="83">
        <v>950</v>
      </c>
      <c r="Q226" s="83">
        <v>750</v>
      </c>
      <c r="R226" s="83"/>
      <c r="S226" s="83"/>
      <c r="T226" s="83"/>
      <c r="U226" s="83"/>
      <c r="V226" s="84">
        <f t="shared" si="17"/>
        <v>6097</v>
      </c>
    </row>
    <row r="227" spans="1:22" ht="26.25" x14ac:dyDescent="0.25">
      <c r="A227" s="77" t="s">
        <v>242</v>
      </c>
      <c r="B227" s="77" t="s">
        <v>172</v>
      </c>
      <c r="C227" s="82" t="s">
        <v>101</v>
      </c>
      <c r="D227" s="83">
        <v>74272</v>
      </c>
      <c r="E227" s="83"/>
      <c r="F227" s="83"/>
      <c r="G227" s="83"/>
      <c r="H227" s="83"/>
      <c r="I227" s="83"/>
      <c r="J227" s="83"/>
      <c r="K227" s="83"/>
      <c r="L227" s="83"/>
      <c r="M227" s="83"/>
      <c r="N227" s="45">
        <f t="shared" si="16"/>
        <v>74272</v>
      </c>
      <c r="O227" s="83"/>
      <c r="P227" s="83"/>
      <c r="Q227" s="83"/>
      <c r="R227" s="83"/>
      <c r="S227" s="83"/>
      <c r="T227" s="83"/>
      <c r="U227" s="83"/>
      <c r="V227" s="84">
        <f t="shared" si="17"/>
        <v>74272</v>
      </c>
    </row>
    <row r="228" spans="1:22" ht="39" x14ac:dyDescent="0.25">
      <c r="A228" s="77" t="s">
        <v>242</v>
      </c>
      <c r="B228" s="77" t="s">
        <v>173</v>
      </c>
      <c r="C228" s="82" t="s">
        <v>101</v>
      </c>
      <c r="D228" s="83">
        <v>1913</v>
      </c>
      <c r="E228" s="83"/>
      <c r="F228" s="83"/>
      <c r="G228" s="83"/>
      <c r="H228" s="83"/>
      <c r="I228" s="83"/>
      <c r="J228" s="83"/>
      <c r="K228" s="83"/>
      <c r="L228" s="83"/>
      <c r="M228" s="83"/>
      <c r="N228" s="45">
        <f t="shared" si="16"/>
        <v>1913</v>
      </c>
      <c r="O228" s="83"/>
      <c r="P228" s="83"/>
      <c r="Q228" s="83"/>
      <c r="R228" s="83"/>
      <c r="S228" s="83"/>
      <c r="T228" s="83"/>
      <c r="U228" s="83"/>
      <c r="V228" s="84">
        <f t="shared" si="17"/>
        <v>1913</v>
      </c>
    </row>
    <row r="229" spans="1:22" ht="26.25" x14ac:dyDescent="0.25">
      <c r="A229" s="77" t="s">
        <v>242</v>
      </c>
      <c r="B229" s="77" t="s">
        <v>174</v>
      </c>
      <c r="C229" s="82" t="s">
        <v>103</v>
      </c>
      <c r="D229" s="83">
        <v>3980</v>
      </c>
      <c r="E229" s="83"/>
      <c r="F229" s="83"/>
      <c r="G229" s="83"/>
      <c r="H229" s="83"/>
      <c r="I229" s="83"/>
      <c r="J229" s="83"/>
      <c r="K229" s="83"/>
      <c r="L229" s="83"/>
      <c r="M229" s="83"/>
      <c r="N229" s="45">
        <f t="shared" si="16"/>
        <v>3980</v>
      </c>
      <c r="O229" s="83"/>
      <c r="P229" s="83"/>
      <c r="Q229" s="83"/>
      <c r="R229" s="83"/>
      <c r="S229" s="83"/>
      <c r="T229" s="83"/>
      <c r="U229" s="83"/>
      <c r="V229" s="84">
        <f t="shared" si="17"/>
        <v>3980</v>
      </c>
    </row>
    <row r="230" spans="1:22" ht="39" x14ac:dyDescent="0.25">
      <c r="A230" s="77" t="s">
        <v>242</v>
      </c>
      <c r="B230" s="77" t="s">
        <v>175</v>
      </c>
      <c r="C230" s="82" t="s">
        <v>103</v>
      </c>
      <c r="D230" s="83">
        <v>70</v>
      </c>
      <c r="E230" s="83"/>
      <c r="F230" s="83"/>
      <c r="G230" s="83"/>
      <c r="H230" s="83"/>
      <c r="I230" s="83"/>
      <c r="J230" s="83"/>
      <c r="K230" s="83"/>
      <c r="L230" s="83"/>
      <c r="M230" s="83"/>
      <c r="N230" s="45">
        <f t="shared" si="16"/>
        <v>70</v>
      </c>
      <c r="O230" s="83"/>
      <c r="P230" s="83"/>
      <c r="Q230" s="83"/>
      <c r="R230" s="83"/>
      <c r="S230" s="83"/>
      <c r="T230" s="83"/>
      <c r="U230" s="83"/>
      <c r="V230" s="84">
        <f t="shared" si="17"/>
        <v>70</v>
      </c>
    </row>
    <row r="231" spans="1:22" ht="26.25" x14ac:dyDescent="0.25">
      <c r="A231" s="77" t="s">
        <v>242</v>
      </c>
      <c r="B231" s="77" t="s">
        <v>176</v>
      </c>
      <c r="C231" s="82" t="s">
        <v>99</v>
      </c>
      <c r="D231" s="83">
        <v>4925</v>
      </c>
      <c r="E231" s="83"/>
      <c r="F231" s="83"/>
      <c r="G231" s="83"/>
      <c r="H231" s="83"/>
      <c r="I231" s="83"/>
      <c r="J231" s="83"/>
      <c r="K231" s="83"/>
      <c r="L231" s="83"/>
      <c r="M231" s="83"/>
      <c r="N231" s="45">
        <f t="shared" si="16"/>
        <v>4925</v>
      </c>
      <c r="O231" s="83"/>
      <c r="P231" s="83"/>
      <c r="Q231" s="83"/>
      <c r="R231" s="83"/>
      <c r="S231" s="83"/>
      <c r="T231" s="83"/>
      <c r="U231" s="83"/>
      <c r="V231" s="84">
        <f t="shared" si="17"/>
        <v>4925</v>
      </c>
    </row>
    <row r="232" spans="1:22" ht="39" x14ac:dyDescent="0.25">
      <c r="A232" s="77" t="s">
        <v>242</v>
      </c>
      <c r="B232" s="77" t="s">
        <v>177</v>
      </c>
      <c r="C232" s="82" t="s">
        <v>99</v>
      </c>
      <c r="D232" s="83">
        <v>287</v>
      </c>
      <c r="E232" s="83"/>
      <c r="F232" s="83"/>
      <c r="G232" s="83"/>
      <c r="H232" s="83"/>
      <c r="I232" s="83"/>
      <c r="J232" s="83"/>
      <c r="K232" s="83"/>
      <c r="L232" s="83"/>
      <c r="M232" s="83"/>
      <c r="N232" s="45">
        <f t="shared" si="16"/>
        <v>287</v>
      </c>
      <c r="O232" s="83"/>
      <c r="P232" s="83"/>
      <c r="Q232" s="83"/>
      <c r="R232" s="83"/>
      <c r="S232" s="83"/>
      <c r="T232" s="83"/>
      <c r="U232" s="83"/>
      <c r="V232" s="84">
        <f t="shared" si="17"/>
        <v>287</v>
      </c>
    </row>
    <row r="233" spans="1:22" x14ac:dyDescent="0.25">
      <c r="A233" s="77" t="s">
        <v>242</v>
      </c>
      <c r="B233" s="77" t="s">
        <v>178</v>
      </c>
      <c r="C233" s="82" t="s">
        <v>115</v>
      </c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45">
        <f t="shared" si="16"/>
        <v>0</v>
      </c>
      <c r="O233" s="83"/>
      <c r="P233" s="83"/>
      <c r="Q233" s="83"/>
      <c r="R233" s="83"/>
      <c r="S233" s="83"/>
      <c r="T233" s="83">
        <v>6000</v>
      </c>
      <c r="U233" s="83"/>
      <c r="V233" s="84">
        <f t="shared" si="17"/>
        <v>6000</v>
      </c>
    </row>
    <row r="234" spans="1:22" x14ac:dyDescent="0.25">
      <c r="A234" s="77" t="s">
        <v>242</v>
      </c>
      <c r="B234" s="77" t="s">
        <v>179</v>
      </c>
      <c r="C234" s="82"/>
      <c r="D234" s="83">
        <f>ROUND((D203+D204+D206+D210+D211+D212+D215+D216+D217+D218+D225+D231+D232+D238+D239)*0.02,0)</f>
        <v>7892</v>
      </c>
      <c r="E234" s="83"/>
      <c r="F234" s="83"/>
      <c r="G234" s="83"/>
      <c r="H234" s="83"/>
      <c r="I234" s="83"/>
      <c r="J234" s="83"/>
      <c r="K234" s="83"/>
      <c r="L234" s="83"/>
      <c r="M234" s="83"/>
      <c r="N234" s="45">
        <f t="shared" si="16"/>
        <v>7892</v>
      </c>
      <c r="O234" s="83"/>
      <c r="P234" s="83"/>
      <c r="Q234" s="83"/>
      <c r="R234" s="83"/>
      <c r="S234" s="83"/>
      <c r="T234" s="83"/>
      <c r="U234" s="83"/>
      <c r="V234" s="84">
        <f t="shared" si="17"/>
        <v>7892</v>
      </c>
    </row>
    <row r="235" spans="1:22" x14ac:dyDescent="0.25">
      <c r="A235" s="77" t="s">
        <v>242</v>
      </c>
      <c r="B235" s="77" t="s">
        <v>180</v>
      </c>
      <c r="C235" s="82"/>
      <c r="D235" s="83">
        <f>ROUND((D203+D204+D206+D210+D211+D212+D215+D216+D217+D218+D225+D238+D231+D232+D239)/12*0.25,0)</f>
        <v>8221</v>
      </c>
      <c r="E235" s="83"/>
      <c r="F235" s="83"/>
      <c r="G235" s="83"/>
      <c r="H235" s="83"/>
      <c r="I235" s="83"/>
      <c r="J235" s="83"/>
      <c r="K235" s="83"/>
      <c r="L235" s="83"/>
      <c r="M235" s="83"/>
      <c r="N235" s="45">
        <f t="shared" si="16"/>
        <v>8221</v>
      </c>
      <c r="O235" s="83"/>
      <c r="P235" s="83"/>
      <c r="Q235" s="83"/>
      <c r="R235" s="83"/>
      <c r="S235" s="83"/>
      <c r="T235" s="83"/>
      <c r="U235" s="83"/>
      <c r="V235" s="84">
        <f t="shared" si="17"/>
        <v>8221</v>
      </c>
    </row>
    <row r="236" spans="1:22" ht="26.25" x14ac:dyDescent="0.25">
      <c r="A236" s="77" t="s">
        <v>242</v>
      </c>
      <c r="B236" s="77" t="s">
        <v>256</v>
      </c>
      <c r="C236" s="82" t="s">
        <v>43</v>
      </c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45">
        <f t="shared" si="16"/>
        <v>0</v>
      </c>
      <c r="O236" s="83"/>
      <c r="P236" s="83">
        <v>780</v>
      </c>
      <c r="Q236" s="83"/>
      <c r="R236" s="83"/>
      <c r="S236" s="83"/>
      <c r="T236" s="83"/>
      <c r="U236" s="83"/>
      <c r="V236" s="84">
        <f t="shared" si="17"/>
        <v>780</v>
      </c>
    </row>
    <row r="237" spans="1:22" ht="39" x14ac:dyDescent="0.25">
      <c r="A237" s="77" t="s">
        <v>242</v>
      </c>
      <c r="B237" s="77" t="s">
        <v>257</v>
      </c>
      <c r="C237" s="82" t="s">
        <v>258</v>
      </c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45">
        <f t="shared" si="16"/>
        <v>0</v>
      </c>
      <c r="O237" s="83"/>
      <c r="P237" s="83">
        <v>12050</v>
      </c>
      <c r="Q237" s="83"/>
      <c r="R237" s="83"/>
      <c r="S237" s="83"/>
      <c r="T237" s="83"/>
      <c r="U237" s="83"/>
      <c r="V237" s="84">
        <f t="shared" si="17"/>
        <v>12050</v>
      </c>
    </row>
    <row r="238" spans="1:22" ht="26.25" x14ac:dyDescent="0.25">
      <c r="A238" s="77" t="s">
        <v>242</v>
      </c>
      <c r="B238" s="77" t="s">
        <v>230</v>
      </c>
      <c r="C238" s="82" t="s">
        <v>81</v>
      </c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45">
        <f t="shared" si="16"/>
        <v>0</v>
      </c>
      <c r="O238" s="83"/>
      <c r="P238" s="83"/>
      <c r="Q238" s="83"/>
      <c r="R238" s="83"/>
      <c r="S238" s="83"/>
      <c r="T238" s="83"/>
      <c r="U238" s="83"/>
      <c r="V238" s="84">
        <f t="shared" si="17"/>
        <v>0</v>
      </c>
    </row>
    <row r="239" spans="1:22" x14ac:dyDescent="0.25">
      <c r="A239" s="77" t="s">
        <v>242</v>
      </c>
      <c r="B239" s="77" t="s">
        <v>259</v>
      </c>
      <c r="C239" s="82" t="s">
        <v>115</v>
      </c>
      <c r="D239" s="83">
        <v>107746</v>
      </c>
      <c r="E239" s="83">
        <v>999</v>
      </c>
      <c r="F239" s="83">
        <v>13010</v>
      </c>
      <c r="G239" s="83">
        <v>4000</v>
      </c>
      <c r="H239" s="83">
        <v>5451</v>
      </c>
      <c r="I239" s="83"/>
      <c r="J239" s="83">
        <v>1176</v>
      </c>
      <c r="K239" s="83">
        <v>22000</v>
      </c>
      <c r="L239" s="83"/>
      <c r="M239" s="83"/>
      <c r="N239" s="45">
        <f t="shared" si="16"/>
        <v>154382</v>
      </c>
      <c r="O239" s="83">
        <v>70</v>
      </c>
      <c r="P239" s="83">
        <v>5080</v>
      </c>
      <c r="Q239" s="83">
        <v>13800</v>
      </c>
      <c r="R239" s="83"/>
      <c r="S239" s="83"/>
      <c r="T239" s="83"/>
      <c r="U239" s="83"/>
      <c r="V239" s="84">
        <f t="shared" si="17"/>
        <v>173332</v>
      </c>
    </row>
    <row r="240" spans="1:22" x14ac:dyDescent="0.25">
      <c r="A240" s="85" t="s">
        <v>242</v>
      </c>
      <c r="B240" s="85" t="s">
        <v>181</v>
      </c>
      <c r="C240" s="86"/>
      <c r="D240" s="84">
        <f t="shared" ref="D240:M240" si="20">SUM(D203:D239)</f>
        <v>513967</v>
      </c>
      <c r="E240" s="84">
        <f t="shared" si="20"/>
        <v>6132</v>
      </c>
      <c r="F240" s="84">
        <f t="shared" si="20"/>
        <v>52557</v>
      </c>
      <c r="G240" s="84">
        <f t="shared" si="20"/>
        <v>9055</v>
      </c>
      <c r="H240" s="84">
        <f t="shared" si="20"/>
        <v>23044</v>
      </c>
      <c r="I240" s="84">
        <f t="shared" si="20"/>
        <v>2744</v>
      </c>
      <c r="J240" s="84">
        <f t="shared" si="20"/>
        <v>17750</v>
      </c>
      <c r="K240" s="84">
        <f t="shared" si="20"/>
        <v>33260</v>
      </c>
      <c r="L240" s="84">
        <f t="shared" si="20"/>
        <v>7855</v>
      </c>
      <c r="M240" s="84">
        <f t="shared" si="20"/>
        <v>0</v>
      </c>
      <c r="N240" s="84">
        <f t="shared" si="16"/>
        <v>666364</v>
      </c>
      <c r="O240" s="84">
        <f t="shared" ref="O240:U240" si="21">SUM(O203:O239)</f>
        <v>228</v>
      </c>
      <c r="P240" s="84">
        <f t="shared" si="21"/>
        <v>68572</v>
      </c>
      <c r="Q240" s="84">
        <f t="shared" si="21"/>
        <v>50850</v>
      </c>
      <c r="R240" s="84">
        <f t="shared" si="21"/>
        <v>2593</v>
      </c>
      <c r="S240" s="84">
        <f t="shared" si="21"/>
        <v>0</v>
      </c>
      <c r="T240" s="84">
        <f t="shared" si="21"/>
        <v>6000</v>
      </c>
      <c r="U240" s="84">
        <f t="shared" si="21"/>
        <v>0</v>
      </c>
      <c r="V240" s="84">
        <f t="shared" si="17"/>
        <v>794607</v>
      </c>
    </row>
    <row r="241" spans="1:22" x14ac:dyDescent="0.25">
      <c r="A241" s="77" t="s">
        <v>260</v>
      </c>
      <c r="B241" s="77" t="s">
        <v>152</v>
      </c>
      <c r="C241" s="82" t="s">
        <v>38</v>
      </c>
      <c r="D241" s="83">
        <v>71544</v>
      </c>
      <c r="E241" s="83">
        <v>1950</v>
      </c>
      <c r="F241" s="83"/>
      <c r="G241" s="83">
        <v>40</v>
      </c>
      <c r="H241" s="83">
        <v>2265</v>
      </c>
      <c r="I241" s="83">
        <v>7200</v>
      </c>
      <c r="J241" s="83">
        <v>925</v>
      </c>
      <c r="K241" s="83"/>
      <c r="L241" s="83"/>
      <c r="M241" s="83"/>
      <c r="N241" s="45">
        <f t="shared" si="16"/>
        <v>83924</v>
      </c>
      <c r="O241" s="83">
        <v>25</v>
      </c>
      <c r="P241" s="83">
        <v>4500</v>
      </c>
      <c r="Q241" s="83">
        <v>4400</v>
      </c>
      <c r="R241" s="83">
        <v>60</v>
      </c>
      <c r="S241" s="83"/>
      <c r="T241" s="83"/>
      <c r="U241" s="83">
        <v>130</v>
      </c>
      <c r="V241" s="84">
        <f t="shared" si="17"/>
        <v>93039</v>
      </c>
    </row>
    <row r="242" spans="1:22" x14ac:dyDescent="0.25">
      <c r="A242" s="77" t="s">
        <v>260</v>
      </c>
      <c r="B242" s="77" t="s">
        <v>169</v>
      </c>
      <c r="C242" s="82" t="s">
        <v>113</v>
      </c>
      <c r="D242" s="83"/>
      <c r="E242" s="83">
        <v>150</v>
      </c>
      <c r="F242" s="83"/>
      <c r="G242" s="83"/>
      <c r="H242" s="83">
        <v>180</v>
      </c>
      <c r="I242" s="83">
        <v>256</v>
      </c>
      <c r="J242" s="83">
        <v>210</v>
      </c>
      <c r="K242" s="83"/>
      <c r="L242" s="83"/>
      <c r="M242" s="83"/>
      <c r="N242" s="45">
        <f t="shared" si="16"/>
        <v>796</v>
      </c>
      <c r="O242" s="83"/>
      <c r="P242" s="83">
        <v>200</v>
      </c>
      <c r="Q242" s="83">
        <v>288</v>
      </c>
      <c r="R242" s="83"/>
      <c r="S242" s="83"/>
      <c r="T242" s="83"/>
      <c r="U242" s="83"/>
      <c r="V242" s="84">
        <f t="shared" si="17"/>
        <v>1284</v>
      </c>
    </row>
    <row r="243" spans="1:22" ht="26.25" x14ac:dyDescent="0.25">
      <c r="A243" s="77" t="s">
        <v>260</v>
      </c>
      <c r="B243" s="77" t="s">
        <v>155</v>
      </c>
      <c r="C243" s="82" t="s">
        <v>81</v>
      </c>
      <c r="D243" s="83">
        <v>36261</v>
      </c>
      <c r="E243" s="83">
        <v>30</v>
      </c>
      <c r="F243" s="83"/>
      <c r="G243" s="83"/>
      <c r="H243" s="83"/>
      <c r="I243" s="83"/>
      <c r="J243" s="83">
        <v>1617</v>
      </c>
      <c r="K243" s="83"/>
      <c r="L243" s="83"/>
      <c r="M243" s="83"/>
      <c r="N243" s="45">
        <f t="shared" si="16"/>
        <v>37908</v>
      </c>
      <c r="O243" s="83"/>
      <c r="P243" s="83">
        <v>3670</v>
      </c>
      <c r="Q243" s="83">
        <v>3100</v>
      </c>
      <c r="R243" s="83"/>
      <c r="S243" s="83"/>
      <c r="T243" s="83"/>
      <c r="U243" s="83">
        <v>400</v>
      </c>
      <c r="V243" s="84">
        <f t="shared" si="17"/>
        <v>45078</v>
      </c>
    </row>
    <row r="244" spans="1:22" x14ac:dyDescent="0.25">
      <c r="A244" s="77" t="s">
        <v>260</v>
      </c>
      <c r="B244" s="77" t="s">
        <v>261</v>
      </c>
      <c r="C244" s="82" t="s">
        <v>73</v>
      </c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45">
        <f t="shared" si="16"/>
        <v>0</v>
      </c>
      <c r="O244" s="83"/>
      <c r="P244" s="83">
        <v>1570</v>
      </c>
      <c r="Q244" s="83">
        <v>700</v>
      </c>
      <c r="R244" s="83"/>
      <c r="S244" s="83"/>
      <c r="T244" s="83"/>
      <c r="U244" s="83"/>
      <c r="V244" s="84">
        <f t="shared" si="17"/>
        <v>2270</v>
      </c>
    </row>
    <row r="245" spans="1:22" ht="26.25" x14ac:dyDescent="0.25">
      <c r="A245" s="77" t="s">
        <v>260</v>
      </c>
      <c r="B245" s="77" t="s">
        <v>154</v>
      </c>
      <c r="C245" s="82" t="s">
        <v>81</v>
      </c>
      <c r="D245" s="83"/>
      <c r="E245" s="83"/>
      <c r="F245" s="83"/>
      <c r="G245" s="83"/>
      <c r="H245" s="83">
        <v>3900</v>
      </c>
      <c r="I245" s="83"/>
      <c r="J245" s="83"/>
      <c r="K245" s="83"/>
      <c r="L245" s="83"/>
      <c r="M245" s="83"/>
      <c r="N245" s="45">
        <f t="shared" si="16"/>
        <v>3900</v>
      </c>
      <c r="O245" s="83"/>
      <c r="P245" s="83">
        <v>14653</v>
      </c>
      <c r="Q245" s="83">
        <v>3000</v>
      </c>
      <c r="R245" s="83"/>
      <c r="S245" s="83"/>
      <c r="T245" s="83"/>
      <c r="U245" s="83"/>
      <c r="V245" s="84">
        <f t="shared" si="17"/>
        <v>21553</v>
      </c>
    </row>
    <row r="246" spans="1:22" x14ac:dyDescent="0.25">
      <c r="A246" s="77" t="s">
        <v>260</v>
      </c>
      <c r="B246" s="77" t="s">
        <v>262</v>
      </c>
      <c r="C246" s="82" t="s">
        <v>91</v>
      </c>
      <c r="D246" s="83">
        <v>7638</v>
      </c>
      <c r="E246" s="83">
        <v>200</v>
      </c>
      <c r="F246" s="83"/>
      <c r="G246" s="83">
        <v>35</v>
      </c>
      <c r="H246" s="83">
        <v>473</v>
      </c>
      <c r="I246" s="83">
        <v>1100</v>
      </c>
      <c r="J246" s="83">
        <v>50</v>
      </c>
      <c r="K246" s="83"/>
      <c r="L246" s="83"/>
      <c r="M246" s="83"/>
      <c r="N246" s="45">
        <f t="shared" si="16"/>
        <v>9496</v>
      </c>
      <c r="O246" s="83"/>
      <c r="P246" s="83">
        <v>470</v>
      </c>
      <c r="Q246" s="83">
        <v>480</v>
      </c>
      <c r="R246" s="83">
        <v>1783</v>
      </c>
      <c r="S246" s="83"/>
      <c r="T246" s="83"/>
      <c r="U246" s="83"/>
      <c r="V246" s="84">
        <f t="shared" si="17"/>
        <v>12229</v>
      </c>
    </row>
    <row r="247" spans="1:22" x14ac:dyDescent="0.25">
      <c r="A247" s="77" t="s">
        <v>260</v>
      </c>
      <c r="B247" s="77" t="s">
        <v>263</v>
      </c>
      <c r="C247" s="82" t="s">
        <v>91</v>
      </c>
      <c r="D247" s="83">
        <v>4968</v>
      </c>
      <c r="E247" s="83">
        <v>40</v>
      </c>
      <c r="F247" s="83"/>
      <c r="G247" s="83"/>
      <c r="H247" s="83">
        <v>124</v>
      </c>
      <c r="I247" s="83">
        <v>416</v>
      </c>
      <c r="J247" s="83"/>
      <c r="K247" s="83"/>
      <c r="L247" s="83"/>
      <c r="M247" s="83"/>
      <c r="N247" s="45">
        <f t="shared" si="16"/>
        <v>5548</v>
      </c>
      <c r="O247" s="83"/>
      <c r="P247" s="83">
        <v>380</v>
      </c>
      <c r="Q247" s="83">
        <v>315</v>
      </c>
      <c r="R247" s="83">
        <v>900</v>
      </c>
      <c r="S247" s="83"/>
      <c r="T247" s="83"/>
      <c r="U247" s="83"/>
      <c r="V247" s="84">
        <f t="shared" si="17"/>
        <v>7143</v>
      </c>
    </row>
    <row r="248" spans="1:22" ht="26.25" x14ac:dyDescent="0.25">
      <c r="A248" s="77" t="s">
        <v>260</v>
      </c>
      <c r="B248" s="77" t="s">
        <v>264</v>
      </c>
      <c r="C248" s="82" t="s">
        <v>107</v>
      </c>
      <c r="D248" s="83">
        <v>14030</v>
      </c>
      <c r="E248" s="83">
        <v>850</v>
      </c>
      <c r="F248" s="83"/>
      <c r="G248" s="83">
        <v>20</v>
      </c>
      <c r="H248" s="83">
        <v>300</v>
      </c>
      <c r="I248" s="83">
        <v>2561</v>
      </c>
      <c r="J248" s="83">
        <v>76</v>
      </c>
      <c r="K248" s="83"/>
      <c r="L248" s="83"/>
      <c r="M248" s="83"/>
      <c r="N248" s="45">
        <f t="shared" si="16"/>
        <v>17837</v>
      </c>
      <c r="O248" s="83">
        <v>15</v>
      </c>
      <c r="P248" s="83">
        <v>432</v>
      </c>
      <c r="Q248" s="83">
        <v>1422</v>
      </c>
      <c r="R248" s="83"/>
      <c r="S248" s="83"/>
      <c r="T248" s="83"/>
      <c r="U248" s="83"/>
      <c r="V248" s="84">
        <f t="shared" si="17"/>
        <v>19706</v>
      </c>
    </row>
    <row r="249" spans="1:22" x14ac:dyDescent="0.25">
      <c r="A249" s="77" t="s">
        <v>260</v>
      </c>
      <c r="B249" s="77" t="s">
        <v>265</v>
      </c>
      <c r="C249" s="82" t="s">
        <v>99</v>
      </c>
      <c r="D249" s="83">
        <v>43009</v>
      </c>
      <c r="E249" s="83">
        <v>450</v>
      </c>
      <c r="F249" s="83"/>
      <c r="G249" s="83">
        <v>550</v>
      </c>
      <c r="H249" s="83">
        <v>3100</v>
      </c>
      <c r="I249" s="83">
        <v>4800</v>
      </c>
      <c r="J249" s="83">
        <v>490</v>
      </c>
      <c r="K249" s="83">
        <v>5891</v>
      </c>
      <c r="L249" s="83"/>
      <c r="M249" s="83"/>
      <c r="N249" s="45">
        <f t="shared" si="16"/>
        <v>58290</v>
      </c>
      <c r="O249" s="83">
        <v>15</v>
      </c>
      <c r="P249" s="83">
        <v>3627</v>
      </c>
      <c r="Q249" s="83">
        <v>4522</v>
      </c>
      <c r="R249" s="83"/>
      <c r="S249" s="83"/>
      <c r="T249" s="83"/>
      <c r="U249" s="83"/>
      <c r="V249" s="84">
        <f t="shared" si="17"/>
        <v>66454</v>
      </c>
    </row>
    <row r="250" spans="1:22" ht="26.25" x14ac:dyDescent="0.25">
      <c r="A250" s="77" t="s">
        <v>260</v>
      </c>
      <c r="B250" s="77" t="s">
        <v>266</v>
      </c>
      <c r="C250" s="82" t="s">
        <v>99</v>
      </c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45">
        <f t="shared" si="16"/>
        <v>0</v>
      </c>
      <c r="O250" s="83"/>
      <c r="P250" s="83"/>
      <c r="Q250" s="83"/>
      <c r="R250" s="83"/>
      <c r="S250" s="83"/>
      <c r="T250" s="83"/>
      <c r="U250" s="83"/>
      <c r="V250" s="84">
        <f t="shared" si="17"/>
        <v>0</v>
      </c>
    </row>
    <row r="251" spans="1:22" ht="39" x14ac:dyDescent="0.25">
      <c r="A251" s="77" t="s">
        <v>260</v>
      </c>
      <c r="B251" s="77" t="s">
        <v>161</v>
      </c>
      <c r="C251" s="82" t="s">
        <v>99</v>
      </c>
      <c r="D251" s="83">
        <v>32851</v>
      </c>
      <c r="E251" s="83"/>
      <c r="F251" s="83"/>
      <c r="G251" s="83"/>
      <c r="H251" s="83"/>
      <c r="I251" s="83"/>
      <c r="J251" s="83"/>
      <c r="K251" s="83"/>
      <c r="L251" s="83"/>
      <c r="M251" s="83"/>
      <c r="N251" s="45">
        <f t="shared" si="16"/>
        <v>32851</v>
      </c>
      <c r="O251" s="83"/>
      <c r="P251" s="83"/>
      <c r="Q251" s="83"/>
      <c r="R251" s="83"/>
      <c r="S251" s="83"/>
      <c r="T251" s="83"/>
      <c r="U251" s="83"/>
      <c r="V251" s="84">
        <f t="shared" si="17"/>
        <v>32851</v>
      </c>
    </row>
    <row r="252" spans="1:22" ht="64.5" x14ac:dyDescent="0.25">
      <c r="A252" s="77" t="s">
        <v>260</v>
      </c>
      <c r="B252" s="77" t="s">
        <v>162</v>
      </c>
      <c r="C252" s="82" t="s">
        <v>99</v>
      </c>
      <c r="D252" s="83">
        <v>873</v>
      </c>
      <c r="E252" s="83"/>
      <c r="F252" s="83"/>
      <c r="G252" s="83"/>
      <c r="H252" s="83"/>
      <c r="I252" s="83"/>
      <c r="J252" s="83"/>
      <c r="K252" s="83"/>
      <c r="L252" s="83"/>
      <c r="M252" s="83"/>
      <c r="N252" s="45">
        <f t="shared" si="16"/>
        <v>873</v>
      </c>
      <c r="O252" s="83"/>
      <c r="P252" s="83"/>
      <c r="Q252" s="83"/>
      <c r="R252" s="83"/>
      <c r="S252" s="83"/>
      <c r="T252" s="83"/>
      <c r="U252" s="83"/>
      <c r="V252" s="84">
        <f t="shared" si="17"/>
        <v>873</v>
      </c>
    </row>
    <row r="253" spans="1:22" x14ac:dyDescent="0.25">
      <c r="A253" s="77" t="s">
        <v>260</v>
      </c>
      <c r="B253" s="77" t="s">
        <v>267</v>
      </c>
      <c r="C253" s="82" t="s">
        <v>101</v>
      </c>
      <c r="D253" s="83">
        <v>127144</v>
      </c>
      <c r="E253" s="83">
        <v>1000</v>
      </c>
      <c r="F253" s="83"/>
      <c r="G253" s="83">
        <v>1760</v>
      </c>
      <c r="H253" s="83">
        <v>14100</v>
      </c>
      <c r="I253" s="83">
        <v>17000</v>
      </c>
      <c r="J253" s="83">
        <v>1660</v>
      </c>
      <c r="K253" s="83">
        <v>12492</v>
      </c>
      <c r="L253" s="83"/>
      <c r="M253" s="83"/>
      <c r="N253" s="45">
        <f t="shared" si="16"/>
        <v>175156</v>
      </c>
      <c r="O253" s="83">
        <v>100</v>
      </c>
      <c r="P253" s="83">
        <v>7288</v>
      </c>
      <c r="Q253" s="83">
        <v>15500</v>
      </c>
      <c r="R253" s="83"/>
      <c r="S253" s="83"/>
      <c r="T253" s="83"/>
      <c r="U253" s="83"/>
      <c r="V253" s="84">
        <f t="shared" si="17"/>
        <v>198044</v>
      </c>
    </row>
    <row r="254" spans="1:22" x14ac:dyDescent="0.25">
      <c r="A254" s="77" t="s">
        <v>260</v>
      </c>
      <c r="B254" s="77" t="s">
        <v>193</v>
      </c>
      <c r="C254" s="82" t="s">
        <v>111</v>
      </c>
      <c r="D254" s="83">
        <v>93597</v>
      </c>
      <c r="E254" s="83">
        <v>660</v>
      </c>
      <c r="F254" s="83"/>
      <c r="G254" s="83">
        <v>1060</v>
      </c>
      <c r="H254" s="83">
        <v>4661</v>
      </c>
      <c r="I254" s="83">
        <v>5100</v>
      </c>
      <c r="J254" s="83">
        <v>998</v>
      </c>
      <c r="K254" s="83">
        <v>29700</v>
      </c>
      <c r="L254" s="83"/>
      <c r="M254" s="83"/>
      <c r="N254" s="45">
        <f t="shared" si="16"/>
        <v>135776</v>
      </c>
      <c r="O254" s="83">
        <v>50</v>
      </c>
      <c r="P254" s="83">
        <v>2556</v>
      </c>
      <c r="Q254" s="83">
        <v>10250</v>
      </c>
      <c r="R254" s="83"/>
      <c r="S254" s="83"/>
      <c r="T254" s="83"/>
      <c r="U254" s="83"/>
      <c r="V254" s="84">
        <f t="shared" si="17"/>
        <v>148632</v>
      </c>
    </row>
    <row r="255" spans="1:22" ht="51.75" x14ac:dyDescent="0.25">
      <c r="A255" s="77" t="s">
        <v>260</v>
      </c>
      <c r="B255" s="77" t="s">
        <v>194</v>
      </c>
      <c r="C255" s="82" t="s">
        <v>111</v>
      </c>
      <c r="D255" s="83">
        <v>6535</v>
      </c>
      <c r="E255" s="83"/>
      <c r="F255" s="83"/>
      <c r="G255" s="83"/>
      <c r="H255" s="83"/>
      <c r="I255" s="83"/>
      <c r="J255" s="83"/>
      <c r="K255" s="83"/>
      <c r="L255" s="83"/>
      <c r="M255" s="83"/>
      <c r="N255" s="45">
        <f t="shared" si="16"/>
        <v>6535</v>
      </c>
      <c r="O255" s="83"/>
      <c r="P255" s="83"/>
      <c r="Q255" s="83"/>
      <c r="R255" s="83"/>
      <c r="S255" s="83"/>
      <c r="T255" s="83"/>
      <c r="U255" s="83"/>
      <c r="V255" s="84">
        <f t="shared" si="17"/>
        <v>6535</v>
      </c>
    </row>
    <row r="256" spans="1:22" ht="39" x14ac:dyDescent="0.25">
      <c r="A256" s="77" t="s">
        <v>260</v>
      </c>
      <c r="B256" s="77" t="s">
        <v>195</v>
      </c>
      <c r="C256" s="82" t="s">
        <v>111</v>
      </c>
      <c r="D256" s="83">
        <v>5772</v>
      </c>
      <c r="E256" s="83"/>
      <c r="F256" s="83"/>
      <c r="G256" s="83"/>
      <c r="H256" s="83"/>
      <c r="I256" s="83"/>
      <c r="J256" s="83"/>
      <c r="K256" s="83"/>
      <c r="L256" s="83"/>
      <c r="M256" s="83"/>
      <c r="N256" s="45">
        <f t="shared" si="16"/>
        <v>5772</v>
      </c>
      <c r="O256" s="83"/>
      <c r="P256" s="83"/>
      <c r="Q256" s="83"/>
      <c r="R256" s="83"/>
      <c r="S256" s="83"/>
      <c r="T256" s="83"/>
      <c r="U256" s="83"/>
      <c r="V256" s="84">
        <f t="shared" si="17"/>
        <v>5772</v>
      </c>
    </row>
    <row r="257" spans="1:22" x14ac:dyDescent="0.25">
      <c r="A257" s="77" t="s">
        <v>260</v>
      </c>
      <c r="B257" s="77" t="s">
        <v>157</v>
      </c>
      <c r="C257" s="82" t="s">
        <v>89</v>
      </c>
      <c r="D257" s="83">
        <v>1572</v>
      </c>
      <c r="E257" s="83"/>
      <c r="F257" s="83"/>
      <c r="G257" s="83"/>
      <c r="H257" s="83"/>
      <c r="I257" s="83"/>
      <c r="J257" s="83"/>
      <c r="K257" s="83"/>
      <c r="L257" s="83"/>
      <c r="M257" s="83"/>
      <c r="N257" s="45">
        <f t="shared" si="16"/>
        <v>1572</v>
      </c>
      <c r="O257" s="83"/>
      <c r="P257" s="83"/>
      <c r="Q257" s="83">
        <v>110</v>
      </c>
      <c r="R257" s="83"/>
      <c r="S257" s="83"/>
      <c r="T257" s="83"/>
      <c r="U257" s="83"/>
      <c r="V257" s="84">
        <f t="shared" si="17"/>
        <v>1682</v>
      </c>
    </row>
    <row r="258" spans="1:22" x14ac:dyDescent="0.25">
      <c r="A258" s="77" t="s">
        <v>260</v>
      </c>
      <c r="B258" s="77" t="s">
        <v>159</v>
      </c>
      <c r="C258" s="82" t="s">
        <v>91</v>
      </c>
      <c r="D258" s="83">
        <v>16418</v>
      </c>
      <c r="E258" s="83">
        <v>870</v>
      </c>
      <c r="F258" s="83"/>
      <c r="G258" s="83">
        <v>180</v>
      </c>
      <c r="H258" s="83">
        <v>1290</v>
      </c>
      <c r="I258" s="83">
        <v>5100</v>
      </c>
      <c r="J258" s="83">
        <v>1006</v>
      </c>
      <c r="K258" s="83"/>
      <c r="L258" s="83"/>
      <c r="M258" s="83"/>
      <c r="N258" s="45">
        <f t="shared" si="16"/>
        <v>24864</v>
      </c>
      <c r="O258" s="83"/>
      <c r="P258" s="83">
        <v>4673</v>
      </c>
      <c r="Q258" s="83">
        <v>2400</v>
      </c>
      <c r="R258" s="83"/>
      <c r="S258" s="83"/>
      <c r="T258" s="83"/>
      <c r="U258" s="83"/>
      <c r="V258" s="84">
        <f t="shared" si="17"/>
        <v>31937</v>
      </c>
    </row>
    <row r="259" spans="1:22" ht="39" x14ac:dyDescent="0.25">
      <c r="A259" s="77" t="s">
        <v>260</v>
      </c>
      <c r="B259" s="77" t="s">
        <v>186</v>
      </c>
      <c r="C259" s="87" t="s">
        <v>91</v>
      </c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45">
        <f t="shared" si="16"/>
        <v>0</v>
      </c>
      <c r="O259" s="83"/>
      <c r="P259" s="83"/>
      <c r="Q259" s="83"/>
      <c r="R259" s="83"/>
      <c r="S259" s="83"/>
      <c r="T259" s="83"/>
      <c r="U259" s="83"/>
      <c r="V259" s="84">
        <f t="shared" si="17"/>
        <v>0</v>
      </c>
    </row>
    <row r="260" spans="1:22" ht="26.25" x14ac:dyDescent="0.25">
      <c r="A260" s="77" t="s">
        <v>260</v>
      </c>
      <c r="B260" s="77" t="s">
        <v>170</v>
      </c>
      <c r="C260" s="82" t="s">
        <v>105</v>
      </c>
      <c r="D260" s="83"/>
      <c r="E260" s="83"/>
      <c r="F260" s="83"/>
      <c r="G260" s="83"/>
      <c r="H260" s="83"/>
      <c r="I260" s="83"/>
      <c r="J260" s="83">
        <v>4200</v>
      </c>
      <c r="K260" s="83"/>
      <c r="L260" s="83">
        <v>43647</v>
      </c>
      <c r="M260" s="83"/>
      <c r="N260" s="45">
        <f t="shared" si="16"/>
        <v>47847</v>
      </c>
      <c r="O260" s="83"/>
      <c r="P260" s="83"/>
      <c r="Q260" s="83"/>
      <c r="R260" s="83"/>
      <c r="S260" s="83"/>
      <c r="T260" s="83"/>
      <c r="U260" s="83"/>
      <c r="V260" s="84">
        <f t="shared" si="17"/>
        <v>47847</v>
      </c>
    </row>
    <row r="261" spans="1:22" ht="26.25" x14ac:dyDescent="0.25">
      <c r="A261" s="77" t="s">
        <v>260</v>
      </c>
      <c r="B261" s="77" t="s">
        <v>268</v>
      </c>
      <c r="C261" s="82" t="s">
        <v>91</v>
      </c>
      <c r="D261" s="83"/>
      <c r="E261" s="83"/>
      <c r="F261" s="83"/>
      <c r="G261" s="83"/>
      <c r="H261" s="83"/>
      <c r="I261" s="83"/>
      <c r="J261" s="83">
        <v>500</v>
      </c>
      <c r="K261" s="83"/>
      <c r="L261" s="83"/>
      <c r="M261" s="83"/>
      <c r="N261" s="45">
        <f t="shared" si="16"/>
        <v>500</v>
      </c>
      <c r="O261" s="83"/>
      <c r="P261" s="83">
        <v>2972</v>
      </c>
      <c r="Q261" s="83">
        <v>460</v>
      </c>
      <c r="R261" s="83"/>
      <c r="S261" s="83"/>
      <c r="T261" s="83"/>
      <c r="U261" s="83"/>
      <c r="V261" s="84">
        <f t="shared" si="17"/>
        <v>3932</v>
      </c>
    </row>
    <row r="262" spans="1:22" ht="26.25" x14ac:dyDescent="0.25">
      <c r="A262" s="77" t="s">
        <v>260</v>
      </c>
      <c r="B262" s="77" t="s">
        <v>172</v>
      </c>
      <c r="C262" s="82" t="s">
        <v>101</v>
      </c>
      <c r="D262" s="83">
        <v>163584</v>
      </c>
      <c r="E262" s="83"/>
      <c r="F262" s="83"/>
      <c r="G262" s="83"/>
      <c r="H262" s="83"/>
      <c r="I262" s="83"/>
      <c r="J262" s="83"/>
      <c r="K262" s="83"/>
      <c r="L262" s="83"/>
      <c r="M262" s="83"/>
      <c r="N262" s="45">
        <f t="shared" si="16"/>
        <v>163584</v>
      </c>
      <c r="O262" s="83"/>
      <c r="P262" s="83"/>
      <c r="Q262" s="83"/>
      <c r="R262" s="83"/>
      <c r="S262" s="83"/>
      <c r="T262" s="83"/>
      <c r="U262" s="83"/>
      <c r="V262" s="84">
        <f t="shared" si="17"/>
        <v>163584</v>
      </c>
    </row>
    <row r="263" spans="1:22" ht="39" x14ac:dyDescent="0.25">
      <c r="A263" s="77" t="s">
        <v>260</v>
      </c>
      <c r="B263" s="77" t="s">
        <v>173</v>
      </c>
      <c r="C263" s="82" t="s">
        <v>101</v>
      </c>
      <c r="D263" s="83">
        <v>4318</v>
      </c>
      <c r="E263" s="83"/>
      <c r="F263" s="83"/>
      <c r="G263" s="83"/>
      <c r="H263" s="83"/>
      <c r="I263" s="83"/>
      <c r="J263" s="83"/>
      <c r="K263" s="83"/>
      <c r="L263" s="83"/>
      <c r="M263" s="83"/>
      <c r="N263" s="45">
        <f t="shared" si="16"/>
        <v>4318</v>
      </c>
      <c r="O263" s="83"/>
      <c r="P263" s="83"/>
      <c r="Q263" s="83"/>
      <c r="R263" s="83"/>
      <c r="S263" s="83"/>
      <c r="T263" s="83"/>
      <c r="U263" s="83"/>
      <c r="V263" s="84">
        <f t="shared" si="17"/>
        <v>4318</v>
      </c>
    </row>
    <row r="264" spans="1:22" ht="26.25" x14ac:dyDescent="0.25">
      <c r="A264" s="77" t="s">
        <v>260</v>
      </c>
      <c r="B264" s="77" t="s">
        <v>174</v>
      </c>
      <c r="C264" s="82" t="s">
        <v>103</v>
      </c>
      <c r="D264" s="83">
        <v>3759</v>
      </c>
      <c r="E264" s="83"/>
      <c r="F264" s="83"/>
      <c r="G264" s="83"/>
      <c r="H264" s="83"/>
      <c r="I264" s="83"/>
      <c r="J264" s="83"/>
      <c r="K264" s="83"/>
      <c r="L264" s="83"/>
      <c r="M264" s="83"/>
      <c r="N264" s="45">
        <f t="shared" si="16"/>
        <v>3759</v>
      </c>
      <c r="O264" s="83"/>
      <c r="P264" s="83"/>
      <c r="Q264" s="83"/>
      <c r="R264" s="83"/>
      <c r="S264" s="83"/>
      <c r="T264" s="83"/>
      <c r="U264" s="83"/>
      <c r="V264" s="84">
        <f t="shared" si="17"/>
        <v>3759</v>
      </c>
    </row>
    <row r="265" spans="1:22" ht="39" x14ac:dyDescent="0.25">
      <c r="A265" s="77" t="s">
        <v>260</v>
      </c>
      <c r="B265" s="77" t="s">
        <v>175</v>
      </c>
      <c r="C265" s="82" t="s">
        <v>103</v>
      </c>
      <c r="D265" s="83">
        <v>90</v>
      </c>
      <c r="E265" s="83"/>
      <c r="F265" s="83"/>
      <c r="G265" s="83"/>
      <c r="H265" s="83"/>
      <c r="I265" s="83"/>
      <c r="J265" s="83"/>
      <c r="K265" s="83"/>
      <c r="L265" s="83"/>
      <c r="M265" s="83"/>
      <c r="N265" s="45">
        <f t="shared" ref="N265:N328" si="22">D265+E265+F265+G265+H265+I265+J265+K265+L265+M265</f>
        <v>90</v>
      </c>
      <c r="O265" s="83"/>
      <c r="P265" s="83"/>
      <c r="Q265" s="83"/>
      <c r="R265" s="83"/>
      <c r="S265" s="83"/>
      <c r="T265" s="83"/>
      <c r="U265" s="83"/>
      <c r="V265" s="84">
        <f t="shared" ref="V265:V328" si="23">N265+O265+P265+Q265+R265+S265+T265+U265</f>
        <v>90</v>
      </c>
    </row>
    <row r="266" spans="1:22" ht="39" x14ac:dyDescent="0.25">
      <c r="A266" s="77" t="s">
        <v>260</v>
      </c>
      <c r="B266" s="77" t="s">
        <v>269</v>
      </c>
      <c r="C266" s="82" t="s">
        <v>99</v>
      </c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45">
        <f t="shared" si="22"/>
        <v>0</v>
      </c>
      <c r="O266" s="83"/>
      <c r="P266" s="83"/>
      <c r="Q266" s="83"/>
      <c r="R266" s="83"/>
      <c r="S266" s="83"/>
      <c r="T266" s="83"/>
      <c r="U266" s="83"/>
      <c r="V266" s="84">
        <f t="shared" si="23"/>
        <v>0</v>
      </c>
    </row>
    <row r="267" spans="1:22" ht="26.25" x14ac:dyDescent="0.25">
      <c r="A267" s="77" t="s">
        <v>260</v>
      </c>
      <c r="B267" s="77" t="s">
        <v>176</v>
      </c>
      <c r="C267" s="82" t="s">
        <v>99</v>
      </c>
      <c r="D267" s="83">
        <v>13557</v>
      </c>
      <c r="E267" s="83"/>
      <c r="F267" s="83"/>
      <c r="G267" s="83"/>
      <c r="H267" s="83"/>
      <c r="I267" s="83"/>
      <c r="J267" s="83"/>
      <c r="K267" s="83"/>
      <c r="L267" s="83"/>
      <c r="M267" s="83"/>
      <c r="N267" s="45">
        <f t="shared" si="22"/>
        <v>13557</v>
      </c>
      <c r="O267" s="83"/>
      <c r="P267" s="83"/>
      <c r="Q267" s="83"/>
      <c r="R267" s="83"/>
      <c r="S267" s="83"/>
      <c r="T267" s="83"/>
      <c r="U267" s="83"/>
      <c r="V267" s="84">
        <f t="shared" si="23"/>
        <v>13557</v>
      </c>
    </row>
    <row r="268" spans="1:22" ht="39" x14ac:dyDescent="0.25">
      <c r="A268" s="77" t="s">
        <v>260</v>
      </c>
      <c r="B268" s="77" t="s">
        <v>177</v>
      </c>
      <c r="C268" s="82" t="s">
        <v>99</v>
      </c>
      <c r="D268" s="83">
        <v>766</v>
      </c>
      <c r="E268" s="83"/>
      <c r="F268" s="83"/>
      <c r="G268" s="83"/>
      <c r="H268" s="83"/>
      <c r="I268" s="83"/>
      <c r="J268" s="83"/>
      <c r="K268" s="83"/>
      <c r="L268" s="83"/>
      <c r="M268" s="83"/>
      <c r="N268" s="45">
        <f t="shared" si="22"/>
        <v>766</v>
      </c>
      <c r="O268" s="83"/>
      <c r="P268" s="83"/>
      <c r="Q268" s="83"/>
      <c r="R268" s="83"/>
      <c r="S268" s="83"/>
      <c r="T268" s="83"/>
      <c r="U268" s="83"/>
      <c r="V268" s="84">
        <f t="shared" si="23"/>
        <v>766</v>
      </c>
    </row>
    <row r="269" spans="1:22" x14ac:dyDescent="0.25">
      <c r="A269" s="77" t="s">
        <v>260</v>
      </c>
      <c r="B269" s="77" t="s">
        <v>178</v>
      </c>
      <c r="C269" s="82" t="s">
        <v>115</v>
      </c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45">
        <f t="shared" si="22"/>
        <v>0</v>
      </c>
      <c r="O269" s="83"/>
      <c r="P269" s="83"/>
      <c r="Q269" s="83"/>
      <c r="R269" s="83"/>
      <c r="S269" s="83"/>
      <c r="T269" s="83">
        <v>3700</v>
      </c>
      <c r="U269" s="83"/>
      <c r="V269" s="84">
        <f t="shared" si="23"/>
        <v>3700</v>
      </c>
    </row>
    <row r="270" spans="1:22" x14ac:dyDescent="0.25">
      <c r="A270" s="77" t="s">
        <v>260</v>
      </c>
      <c r="B270" s="77" t="s">
        <v>179</v>
      </c>
      <c r="C270" s="82"/>
      <c r="D270" s="83">
        <f>ROUND((D241+D243+D246+D247+D248+D249+D251+D252+D253+D254+D255+D256+D257+D258+D267+D268)*0.02,0)</f>
        <v>9531</v>
      </c>
      <c r="E270" s="83"/>
      <c r="F270" s="83"/>
      <c r="G270" s="83"/>
      <c r="H270" s="83"/>
      <c r="I270" s="83"/>
      <c r="J270" s="83"/>
      <c r="K270" s="83"/>
      <c r="L270" s="83"/>
      <c r="M270" s="83"/>
      <c r="N270" s="45">
        <f t="shared" si="22"/>
        <v>9531</v>
      </c>
      <c r="O270" s="83"/>
      <c r="P270" s="83"/>
      <c r="Q270" s="83"/>
      <c r="R270" s="83"/>
      <c r="S270" s="83"/>
      <c r="T270" s="83"/>
      <c r="U270" s="83"/>
      <c r="V270" s="84">
        <f t="shared" si="23"/>
        <v>9531</v>
      </c>
    </row>
    <row r="271" spans="1:22" x14ac:dyDescent="0.25">
      <c r="A271" s="77" t="s">
        <v>260</v>
      </c>
      <c r="B271" s="77" t="s">
        <v>180</v>
      </c>
      <c r="C271" s="82"/>
      <c r="D271" s="83">
        <f>ROUND((D241+D243+D246+D247+D248+D249+D251+D252+D253+D254+D255+D256+D257+D258+D267+D268)/12*0.25,0)</f>
        <v>9928</v>
      </c>
      <c r="E271" s="83"/>
      <c r="F271" s="83"/>
      <c r="G271" s="83"/>
      <c r="H271" s="83"/>
      <c r="I271" s="83"/>
      <c r="J271" s="83"/>
      <c r="K271" s="83"/>
      <c r="L271" s="83"/>
      <c r="M271" s="83"/>
      <c r="N271" s="45">
        <f t="shared" si="22"/>
        <v>9928</v>
      </c>
      <c r="O271" s="83"/>
      <c r="P271" s="83"/>
      <c r="Q271" s="83"/>
      <c r="R271" s="83"/>
      <c r="S271" s="83"/>
      <c r="T271" s="83"/>
      <c r="U271" s="83"/>
      <c r="V271" s="84">
        <f t="shared" si="23"/>
        <v>9928</v>
      </c>
    </row>
    <row r="272" spans="1:22" x14ac:dyDescent="0.25">
      <c r="A272" s="77" t="s">
        <v>260</v>
      </c>
      <c r="B272" s="77" t="s">
        <v>270</v>
      </c>
      <c r="C272" s="82" t="s">
        <v>117</v>
      </c>
      <c r="D272" s="83"/>
      <c r="E272" s="83"/>
      <c r="F272" s="83"/>
      <c r="G272" s="83"/>
      <c r="H272" s="83"/>
      <c r="I272" s="83"/>
      <c r="J272" s="83">
        <v>150</v>
      </c>
      <c r="K272" s="83"/>
      <c r="L272" s="83"/>
      <c r="M272" s="83"/>
      <c r="N272" s="45">
        <f t="shared" si="22"/>
        <v>150</v>
      </c>
      <c r="O272" s="83"/>
      <c r="P272" s="83"/>
      <c r="Q272" s="83"/>
      <c r="R272" s="83"/>
      <c r="S272" s="83"/>
      <c r="T272" s="83"/>
      <c r="U272" s="83"/>
      <c r="V272" s="84">
        <f t="shared" si="23"/>
        <v>150</v>
      </c>
    </row>
    <row r="273" spans="1:22" ht="26.25" x14ac:dyDescent="0.25">
      <c r="A273" s="77" t="s">
        <v>260</v>
      </c>
      <c r="B273" s="77" t="s">
        <v>166</v>
      </c>
      <c r="C273" s="82" t="s">
        <v>101</v>
      </c>
      <c r="D273" s="83"/>
      <c r="E273" s="83"/>
      <c r="F273" s="83"/>
      <c r="G273" s="83"/>
      <c r="H273" s="83"/>
      <c r="I273" s="83"/>
      <c r="J273" s="83"/>
      <c r="K273" s="83">
        <v>2395</v>
      </c>
      <c r="L273" s="83"/>
      <c r="M273" s="83"/>
      <c r="N273" s="45">
        <f t="shared" si="22"/>
        <v>2395</v>
      </c>
      <c r="O273" s="83"/>
      <c r="P273" s="83"/>
      <c r="Q273" s="83"/>
      <c r="R273" s="83"/>
      <c r="S273" s="83"/>
      <c r="T273" s="83"/>
      <c r="U273" s="83"/>
      <c r="V273" s="84">
        <f t="shared" si="23"/>
        <v>2395</v>
      </c>
    </row>
    <row r="274" spans="1:22" x14ac:dyDescent="0.25">
      <c r="A274" s="77" t="s">
        <v>260</v>
      </c>
      <c r="B274" s="77" t="s">
        <v>271</v>
      </c>
      <c r="C274" s="82" t="s">
        <v>57</v>
      </c>
      <c r="D274" s="83"/>
      <c r="E274" s="83"/>
      <c r="F274" s="83"/>
      <c r="G274" s="83"/>
      <c r="H274" s="83"/>
      <c r="I274" s="83"/>
      <c r="J274" s="83">
        <v>25</v>
      </c>
      <c r="K274" s="83"/>
      <c r="L274" s="83"/>
      <c r="M274" s="83"/>
      <c r="N274" s="45">
        <f t="shared" si="22"/>
        <v>25</v>
      </c>
      <c r="O274" s="83"/>
      <c r="P274" s="83">
        <v>40</v>
      </c>
      <c r="Q274" s="83">
        <v>615</v>
      </c>
      <c r="R274" s="83"/>
      <c r="S274" s="83"/>
      <c r="T274" s="83"/>
      <c r="U274" s="83"/>
      <c r="V274" s="84">
        <f t="shared" si="23"/>
        <v>680</v>
      </c>
    </row>
    <row r="275" spans="1:22" ht="77.25" x14ac:dyDescent="0.25">
      <c r="A275" s="77" t="s">
        <v>260</v>
      </c>
      <c r="B275" s="77" t="s">
        <v>272</v>
      </c>
      <c r="C275" s="82" t="s">
        <v>81</v>
      </c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45">
        <f t="shared" si="22"/>
        <v>0</v>
      </c>
      <c r="O275" s="83"/>
      <c r="P275" s="83">
        <v>2500</v>
      </c>
      <c r="Q275" s="83"/>
      <c r="R275" s="83"/>
      <c r="S275" s="83"/>
      <c r="T275" s="83"/>
      <c r="U275" s="83"/>
      <c r="V275" s="84">
        <f t="shared" si="23"/>
        <v>2500</v>
      </c>
    </row>
    <row r="276" spans="1:22" x14ac:dyDescent="0.25">
      <c r="A276" s="85" t="s">
        <v>260</v>
      </c>
      <c r="B276" s="85" t="s">
        <v>181</v>
      </c>
      <c r="C276" s="86"/>
      <c r="D276" s="84">
        <f t="shared" ref="D276:M276" si="24">SUM(D241:D275)</f>
        <v>667745</v>
      </c>
      <c r="E276" s="84">
        <f t="shared" si="24"/>
        <v>6200</v>
      </c>
      <c r="F276" s="84">
        <f t="shared" si="24"/>
        <v>0</v>
      </c>
      <c r="G276" s="84">
        <f t="shared" si="24"/>
        <v>3645</v>
      </c>
      <c r="H276" s="84">
        <f t="shared" si="24"/>
        <v>30393</v>
      </c>
      <c r="I276" s="84">
        <f t="shared" si="24"/>
        <v>43533</v>
      </c>
      <c r="J276" s="84">
        <f t="shared" si="24"/>
        <v>11907</v>
      </c>
      <c r="K276" s="84">
        <f t="shared" si="24"/>
        <v>50478</v>
      </c>
      <c r="L276" s="84">
        <f t="shared" si="24"/>
        <v>43647</v>
      </c>
      <c r="M276" s="84">
        <f t="shared" si="24"/>
        <v>0</v>
      </c>
      <c r="N276" s="84">
        <f t="shared" si="22"/>
        <v>857548</v>
      </c>
      <c r="O276" s="84">
        <f t="shared" ref="O276:U276" si="25">SUM(O241:O275)</f>
        <v>205</v>
      </c>
      <c r="P276" s="84">
        <f t="shared" si="25"/>
        <v>49531</v>
      </c>
      <c r="Q276" s="84">
        <f t="shared" si="25"/>
        <v>47562</v>
      </c>
      <c r="R276" s="84">
        <f t="shared" si="25"/>
        <v>2743</v>
      </c>
      <c r="S276" s="84">
        <f t="shared" si="25"/>
        <v>0</v>
      </c>
      <c r="T276" s="84">
        <f t="shared" si="25"/>
        <v>3700</v>
      </c>
      <c r="U276" s="84">
        <f t="shared" si="25"/>
        <v>530</v>
      </c>
      <c r="V276" s="84">
        <f t="shared" si="23"/>
        <v>961819</v>
      </c>
    </row>
    <row r="277" spans="1:22" x14ac:dyDescent="0.25">
      <c r="A277" s="77" t="s">
        <v>273</v>
      </c>
      <c r="B277" s="77" t="s">
        <v>152</v>
      </c>
      <c r="C277" s="82" t="s">
        <v>38</v>
      </c>
      <c r="D277" s="83">
        <v>58196</v>
      </c>
      <c r="E277" s="83">
        <v>1800</v>
      </c>
      <c r="F277" s="83"/>
      <c r="G277" s="83">
        <v>60</v>
      </c>
      <c r="H277" s="83">
        <v>2080</v>
      </c>
      <c r="I277" s="83">
        <v>1853</v>
      </c>
      <c r="J277" s="83">
        <v>1800</v>
      </c>
      <c r="K277" s="83"/>
      <c r="L277" s="83"/>
      <c r="M277" s="83"/>
      <c r="N277" s="45">
        <f t="shared" si="22"/>
        <v>65789</v>
      </c>
      <c r="O277" s="83">
        <v>40</v>
      </c>
      <c r="P277" s="83">
        <v>3635</v>
      </c>
      <c r="Q277" s="83">
        <v>2900</v>
      </c>
      <c r="R277" s="83"/>
      <c r="S277" s="83"/>
      <c r="T277" s="83"/>
      <c r="U277" s="83"/>
      <c r="V277" s="84">
        <f t="shared" si="23"/>
        <v>72364</v>
      </c>
    </row>
    <row r="278" spans="1:22" x14ac:dyDescent="0.25">
      <c r="A278" s="77" t="s">
        <v>273</v>
      </c>
      <c r="B278" s="77" t="s">
        <v>169</v>
      </c>
      <c r="C278" s="82" t="s">
        <v>113</v>
      </c>
      <c r="D278" s="83"/>
      <c r="E278" s="83"/>
      <c r="F278" s="83"/>
      <c r="G278" s="83"/>
      <c r="H278" s="83"/>
      <c r="I278" s="83"/>
      <c r="J278" s="83">
        <v>200</v>
      </c>
      <c r="K278" s="83"/>
      <c r="L278" s="83"/>
      <c r="M278" s="83"/>
      <c r="N278" s="45">
        <f t="shared" si="22"/>
        <v>200</v>
      </c>
      <c r="O278" s="83"/>
      <c r="P278" s="83">
        <v>170</v>
      </c>
      <c r="Q278" s="83">
        <v>80</v>
      </c>
      <c r="R278" s="83"/>
      <c r="S278" s="83"/>
      <c r="T278" s="83"/>
      <c r="U278" s="83"/>
      <c r="V278" s="84">
        <f t="shared" si="23"/>
        <v>450</v>
      </c>
    </row>
    <row r="279" spans="1:22" x14ac:dyDescent="0.25">
      <c r="A279" s="77" t="s">
        <v>273</v>
      </c>
      <c r="B279" s="77" t="s">
        <v>193</v>
      </c>
      <c r="C279" s="90" t="s">
        <v>111</v>
      </c>
      <c r="D279" s="83">
        <v>214083</v>
      </c>
      <c r="E279" s="83">
        <v>880</v>
      </c>
      <c r="F279" s="83"/>
      <c r="G279" s="83">
        <v>10296</v>
      </c>
      <c r="H279" s="83">
        <v>15715</v>
      </c>
      <c r="I279" s="83"/>
      <c r="J279" s="83">
        <v>3920</v>
      </c>
      <c r="K279" s="83">
        <v>53290</v>
      </c>
      <c r="L279" s="83"/>
      <c r="M279" s="83"/>
      <c r="N279" s="45">
        <f t="shared" si="22"/>
        <v>298184</v>
      </c>
      <c r="O279" s="83">
        <v>120</v>
      </c>
      <c r="P279" s="83">
        <v>25517</v>
      </c>
      <c r="Q279" s="83">
        <v>15995</v>
      </c>
      <c r="R279" s="83"/>
      <c r="S279" s="83"/>
      <c r="T279" s="83"/>
      <c r="U279" s="83"/>
      <c r="V279" s="84">
        <f t="shared" si="23"/>
        <v>339816</v>
      </c>
    </row>
    <row r="280" spans="1:22" ht="51.75" x14ac:dyDescent="0.25">
      <c r="A280" s="77" t="s">
        <v>273</v>
      </c>
      <c r="B280" s="77" t="s">
        <v>194</v>
      </c>
      <c r="C280" s="90" t="s">
        <v>111</v>
      </c>
      <c r="D280" s="83">
        <v>19644</v>
      </c>
      <c r="E280" s="83"/>
      <c r="F280" s="83"/>
      <c r="G280" s="83"/>
      <c r="H280" s="83"/>
      <c r="I280" s="83"/>
      <c r="J280" s="83"/>
      <c r="K280" s="83"/>
      <c r="L280" s="83"/>
      <c r="M280" s="83"/>
      <c r="N280" s="45">
        <f t="shared" si="22"/>
        <v>19644</v>
      </c>
      <c r="O280" s="83"/>
      <c r="P280" s="83"/>
      <c r="Q280" s="83"/>
      <c r="R280" s="83"/>
      <c r="S280" s="83"/>
      <c r="T280" s="83"/>
      <c r="U280" s="83"/>
      <c r="V280" s="84">
        <f t="shared" si="23"/>
        <v>19644</v>
      </c>
    </row>
    <row r="281" spans="1:22" ht="39" x14ac:dyDescent="0.25">
      <c r="A281" s="77" t="s">
        <v>273</v>
      </c>
      <c r="B281" s="77" t="s">
        <v>274</v>
      </c>
      <c r="C281" s="90" t="s">
        <v>111</v>
      </c>
      <c r="D281" s="83"/>
      <c r="E281" s="83"/>
      <c r="F281" s="83"/>
      <c r="G281" s="83"/>
      <c r="H281" s="83"/>
      <c r="I281" s="83"/>
      <c r="J281" s="83"/>
      <c r="K281" s="83">
        <v>2080</v>
      </c>
      <c r="L281" s="83"/>
      <c r="M281" s="83"/>
      <c r="N281" s="45">
        <f t="shared" si="22"/>
        <v>2080</v>
      </c>
      <c r="O281" s="83"/>
      <c r="P281" s="83"/>
      <c r="Q281" s="83"/>
      <c r="R281" s="83"/>
      <c r="S281" s="83"/>
      <c r="T281" s="83"/>
      <c r="U281" s="83"/>
      <c r="V281" s="84">
        <f t="shared" si="23"/>
        <v>2080</v>
      </c>
    </row>
    <row r="282" spans="1:22" ht="26.25" x14ac:dyDescent="0.25">
      <c r="A282" s="77" t="s">
        <v>273</v>
      </c>
      <c r="B282" s="77" t="s">
        <v>275</v>
      </c>
      <c r="C282" s="90" t="s">
        <v>111</v>
      </c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45">
        <f t="shared" si="22"/>
        <v>0</v>
      </c>
      <c r="O282" s="83"/>
      <c r="P282" s="83"/>
      <c r="Q282" s="83"/>
      <c r="R282" s="83"/>
      <c r="S282" s="83"/>
      <c r="T282" s="83"/>
      <c r="U282" s="83"/>
      <c r="V282" s="84">
        <f t="shared" si="23"/>
        <v>0</v>
      </c>
    </row>
    <row r="283" spans="1:22" ht="26.25" x14ac:dyDescent="0.25">
      <c r="A283" s="77" t="s">
        <v>273</v>
      </c>
      <c r="B283" s="77" t="s">
        <v>276</v>
      </c>
      <c r="C283" s="82" t="s">
        <v>81</v>
      </c>
      <c r="D283" s="83">
        <v>46613</v>
      </c>
      <c r="E283" s="83">
        <v>34</v>
      </c>
      <c r="F283" s="83"/>
      <c r="G283" s="83">
        <v>86</v>
      </c>
      <c r="H283" s="83">
        <v>8000</v>
      </c>
      <c r="I283" s="83">
        <v>40532</v>
      </c>
      <c r="J283" s="83">
        <v>1970</v>
      </c>
      <c r="K283" s="83"/>
      <c r="L283" s="83"/>
      <c r="M283" s="83"/>
      <c r="N283" s="45">
        <f t="shared" si="22"/>
        <v>97235</v>
      </c>
      <c r="O283" s="83"/>
      <c r="P283" s="83">
        <v>2630</v>
      </c>
      <c r="Q283" s="83">
        <v>6400</v>
      </c>
      <c r="R283" s="83"/>
      <c r="S283" s="83"/>
      <c r="T283" s="83"/>
      <c r="U283" s="83"/>
      <c r="V283" s="84">
        <f t="shared" si="23"/>
        <v>106265</v>
      </c>
    </row>
    <row r="284" spans="1:22" ht="26.25" x14ac:dyDescent="0.25">
      <c r="A284" s="77" t="s">
        <v>273</v>
      </c>
      <c r="B284" s="77" t="s">
        <v>277</v>
      </c>
      <c r="C284" s="82" t="s">
        <v>81</v>
      </c>
      <c r="D284" s="83"/>
      <c r="E284" s="83">
        <v>0</v>
      </c>
      <c r="F284" s="83"/>
      <c r="G284" s="83"/>
      <c r="H284" s="83"/>
      <c r="I284" s="83"/>
      <c r="J284" s="83">
        <v>350</v>
      </c>
      <c r="K284" s="83"/>
      <c r="L284" s="83"/>
      <c r="M284" s="83"/>
      <c r="N284" s="45">
        <f t="shared" si="22"/>
        <v>350</v>
      </c>
      <c r="O284" s="83"/>
      <c r="P284" s="83">
        <v>2050</v>
      </c>
      <c r="Q284" s="83">
        <v>650</v>
      </c>
      <c r="R284" s="83"/>
      <c r="S284" s="83"/>
      <c r="T284" s="83"/>
      <c r="U284" s="83"/>
      <c r="V284" s="84">
        <f t="shared" si="23"/>
        <v>3050</v>
      </c>
    </row>
    <row r="285" spans="1:22" ht="26.25" x14ac:dyDescent="0.25">
      <c r="A285" s="77" t="s">
        <v>273</v>
      </c>
      <c r="B285" s="77" t="s">
        <v>154</v>
      </c>
      <c r="C285" s="82" t="s">
        <v>81</v>
      </c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45">
        <f t="shared" si="22"/>
        <v>0</v>
      </c>
      <c r="O285" s="83"/>
      <c r="P285" s="83">
        <v>14597</v>
      </c>
      <c r="Q285" s="83"/>
      <c r="R285" s="83"/>
      <c r="S285" s="83"/>
      <c r="T285" s="83"/>
      <c r="U285" s="83"/>
      <c r="V285" s="84">
        <f t="shared" si="23"/>
        <v>14597</v>
      </c>
    </row>
    <row r="286" spans="1:22" x14ac:dyDescent="0.25">
      <c r="A286" s="77" t="s">
        <v>273</v>
      </c>
      <c r="B286" s="77" t="s">
        <v>158</v>
      </c>
      <c r="C286" s="82" t="s">
        <v>91</v>
      </c>
      <c r="D286" s="83">
        <v>7208</v>
      </c>
      <c r="E286" s="83">
        <v>55</v>
      </c>
      <c r="F286" s="83"/>
      <c r="G286" s="83"/>
      <c r="H286" s="83">
        <v>320</v>
      </c>
      <c r="I286" s="83">
        <v>200</v>
      </c>
      <c r="J286" s="83">
        <v>20</v>
      </c>
      <c r="K286" s="83"/>
      <c r="L286" s="83"/>
      <c r="M286" s="83"/>
      <c r="N286" s="45">
        <f t="shared" si="22"/>
        <v>7803</v>
      </c>
      <c r="O286" s="83">
        <v>20</v>
      </c>
      <c r="P286" s="83">
        <v>15</v>
      </c>
      <c r="Q286" s="83">
        <v>235</v>
      </c>
      <c r="R286" s="83">
        <v>1874</v>
      </c>
      <c r="S286" s="83"/>
      <c r="T286" s="83"/>
      <c r="U286" s="83"/>
      <c r="V286" s="84">
        <f t="shared" si="23"/>
        <v>9947</v>
      </c>
    </row>
    <row r="287" spans="1:22" x14ac:dyDescent="0.25">
      <c r="A287" s="77" t="s">
        <v>273</v>
      </c>
      <c r="B287" s="77" t="s">
        <v>159</v>
      </c>
      <c r="C287" s="82" t="s">
        <v>91</v>
      </c>
      <c r="D287" s="83">
        <v>14653</v>
      </c>
      <c r="E287" s="83">
        <v>0</v>
      </c>
      <c r="F287" s="83"/>
      <c r="G287" s="83"/>
      <c r="H287" s="83">
        <v>672</v>
      </c>
      <c r="I287" s="83"/>
      <c r="J287" s="83">
        <v>228</v>
      </c>
      <c r="K287" s="83"/>
      <c r="L287" s="83"/>
      <c r="M287" s="83"/>
      <c r="N287" s="45">
        <f t="shared" si="22"/>
        <v>15553</v>
      </c>
      <c r="O287" s="83"/>
      <c r="P287" s="83">
        <v>1785</v>
      </c>
      <c r="Q287" s="83">
        <v>1125</v>
      </c>
      <c r="R287" s="83"/>
      <c r="S287" s="83"/>
      <c r="T287" s="83"/>
      <c r="U287" s="83"/>
      <c r="V287" s="84">
        <f t="shared" si="23"/>
        <v>18463</v>
      </c>
    </row>
    <row r="288" spans="1:22" x14ac:dyDescent="0.25">
      <c r="A288" s="77" t="s">
        <v>273</v>
      </c>
      <c r="B288" s="77" t="s">
        <v>278</v>
      </c>
      <c r="C288" s="82" t="s">
        <v>91</v>
      </c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45">
        <f t="shared" si="22"/>
        <v>0</v>
      </c>
      <c r="O288" s="83"/>
      <c r="P288" s="83">
        <v>2100</v>
      </c>
      <c r="Q288" s="83">
        <v>580</v>
      </c>
      <c r="R288" s="83"/>
      <c r="S288" s="83"/>
      <c r="T288" s="83"/>
      <c r="U288" s="83"/>
      <c r="V288" s="84">
        <f t="shared" si="23"/>
        <v>2680</v>
      </c>
    </row>
    <row r="289" spans="1:22" x14ac:dyDescent="0.25">
      <c r="A289" s="77" t="s">
        <v>273</v>
      </c>
      <c r="B289" s="77" t="s">
        <v>157</v>
      </c>
      <c r="C289" s="82" t="s">
        <v>89</v>
      </c>
      <c r="D289" s="83">
        <v>3144</v>
      </c>
      <c r="E289" s="83"/>
      <c r="F289" s="83"/>
      <c r="G289" s="83"/>
      <c r="H289" s="83"/>
      <c r="I289" s="83"/>
      <c r="J289" s="83">
        <v>90</v>
      </c>
      <c r="K289" s="83"/>
      <c r="L289" s="83"/>
      <c r="M289" s="83"/>
      <c r="N289" s="45">
        <f t="shared" si="22"/>
        <v>3234</v>
      </c>
      <c r="O289" s="83"/>
      <c r="P289" s="83">
        <v>920</v>
      </c>
      <c r="Q289" s="83">
        <v>550</v>
      </c>
      <c r="R289" s="83"/>
      <c r="S289" s="83"/>
      <c r="T289" s="83"/>
      <c r="U289" s="83"/>
      <c r="V289" s="84">
        <f t="shared" si="23"/>
        <v>4704</v>
      </c>
    </row>
    <row r="290" spans="1:22" x14ac:dyDescent="0.25">
      <c r="A290" s="77" t="s">
        <v>273</v>
      </c>
      <c r="B290" s="77" t="s">
        <v>279</v>
      </c>
      <c r="C290" s="82" t="s">
        <v>101</v>
      </c>
      <c r="D290" s="83">
        <v>29706</v>
      </c>
      <c r="E290" s="83">
        <v>1200</v>
      </c>
      <c r="F290" s="83"/>
      <c r="G290" s="83">
        <v>1000</v>
      </c>
      <c r="H290" s="83">
        <v>1500</v>
      </c>
      <c r="I290" s="83"/>
      <c r="J290" s="83">
        <v>100</v>
      </c>
      <c r="K290" s="83">
        <v>1195</v>
      </c>
      <c r="L290" s="83"/>
      <c r="M290" s="83"/>
      <c r="N290" s="45">
        <f t="shared" si="22"/>
        <v>34701</v>
      </c>
      <c r="O290" s="83">
        <v>160</v>
      </c>
      <c r="P290" s="83">
        <v>6280</v>
      </c>
      <c r="Q290" s="83">
        <v>2760</v>
      </c>
      <c r="R290" s="83"/>
      <c r="S290" s="83"/>
      <c r="T290" s="83"/>
      <c r="U290" s="83"/>
      <c r="V290" s="84">
        <f t="shared" si="23"/>
        <v>43901</v>
      </c>
    </row>
    <row r="291" spans="1:22" ht="39" x14ac:dyDescent="0.25">
      <c r="A291" s="77" t="s">
        <v>273</v>
      </c>
      <c r="B291" s="77" t="s">
        <v>280</v>
      </c>
      <c r="C291" s="82" t="s">
        <v>101</v>
      </c>
      <c r="D291" s="83">
        <v>4034</v>
      </c>
      <c r="E291" s="83"/>
      <c r="F291" s="83"/>
      <c r="G291" s="83"/>
      <c r="H291" s="83"/>
      <c r="I291" s="83"/>
      <c r="J291" s="83"/>
      <c r="K291" s="83"/>
      <c r="L291" s="83"/>
      <c r="M291" s="83"/>
      <c r="N291" s="45">
        <f t="shared" si="22"/>
        <v>4034</v>
      </c>
      <c r="O291" s="83"/>
      <c r="P291" s="83"/>
      <c r="Q291" s="83"/>
      <c r="R291" s="83"/>
      <c r="S291" s="83"/>
      <c r="T291" s="83"/>
      <c r="U291" s="83"/>
      <c r="V291" s="84">
        <f t="shared" si="23"/>
        <v>4034</v>
      </c>
    </row>
    <row r="292" spans="1:22" ht="51.75" x14ac:dyDescent="0.25">
      <c r="A292" s="77" t="s">
        <v>273</v>
      </c>
      <c r="B292" s="77" t="s">
        <v>281</v>
      </c>
      <c r="C292" s="82" t="s">
        <v>101</v>
      </c>
      <c r="D292" s="83">
        <v>134</v>
      </c>
      <c r="E292" s="83"/>
      <c r="F292" s="83"/>
      <c r="G292" s="83"/>
      <c r="H292" s="83"/>
      <c r="I292" s="83"/>
      <c r="J292" s="83"/>
      <c r="K292" s="83"/>
      <c r="L292" s="83"/>
      <c r="M292" s="83"/>
      <c r="N292" s="45">
        <f t="shared" si="22"/>
        <v>134</v>
      </c>
      <c r="O292" s="83"/>
      <c r="P292" s="83"/>
      <c r="Q292" s="83"/>
      <c r="R292" s="83"/>
      <c r="S292" s="83"/>
      <c r="T292" s="83"/>
      <c r="U292" s="83"/>
      <c r="V292" s="84">
        <f t="shared" si="23"/>
        <v>134</v>
      </c>
    </row>
    <row r="293" spans="1:22" ht="26.25" x14ac:dyDescent="0.25">
      <c r="A293" s="77" t="s">
        <v>273</v>
      </c>
      <c r="B293" s="77" t="s">
        <v>166</v>
      </c>
      <c r="C293" s="82" t="s">
        <v>101</v>
      </c>
      <c r="D293" s="83"/>
      <c r="E293" s="83"/>
      <c r="F293" s="83"/>
      <c r="G293" s="83"/>
      <c r="H293" s="83"/>
      <c r="I293" s="83"/>
      <c r="J293" s="83"/>
      <c r="K293" s="83">
        <v>508</v>
      </c>
      <c r="L293" s="83"/>
      <c r="M293" s="83"/>
      <c r="N293" s="45">
        <f t="shared" si="22"/>
        <v>508</v>
      </c>
      <c r="O293" s="83"/>
      <c r="P293" s="83"/>
      <c r="Q293" s="83"/>
      <c r="R293" s="83"/>
      <c r="S293" s="83"/>
      <c r="T293" s="83"/>
      <c r="U293" s="83"/>
      <c r="V293" s="84">
        <f t="shared" si="23"/>
        <v>508</v>
      </c>
    </row>
    <row r="294" spans="1:22" x14ac:dyDescent="0.25">
      <c r="A294" s="77" t="s">
        <v>273</v>
      </c>
      <c r="B294" s="77" t="s">
        <v>237</v>
      </c>
      <c r="C294" s="82" t="s">
        <v>99</v>
      </c>
      <c r="D294" s="83">
        <v>9121</v>
      </c>
      <c r="E294" s="83"/>
      <c r="F294" s="83"/>
      <c r="G294" s="83">
        <v>390</v>
      </c>
      <c r="H294" s="83">
        <v>900</v>
      </c>
      <c r="I294" s="83"/>
      <c r="J294" s="83">
        <v>70</v>
      </c>
      <c r="K294" s="83">
        <v>2426</v>
      </c>
      <c r="L294" s="83"/>
      <c r="M294" s="83"/>
      <c r="N294" s="45">
        <f t="shared" si="22"/>
        <v>12907</v>
      </c>
      <c r="O294" s="83"/>
      <c r="P294" s="83">
        <v>750</v>
      </c>
      <c r="Q294" s="83">
        <v>1185</v>
      </c>
      <c r="R294" s="83"/>
      <c r="S294" s="83"/>
      <c r="T294" s="83"/>
      <c r="U294" s="83"/>
      <c r="V294" s="84">
        <f t="shared" si="23"/>
        <v>14842</v>
      </c>
    </row>
    <row r="295" spans="1:22" ht="39" x14ac:dyDescent="0.25">
      <c r="A295" s="77" t="s">
        <v>273</v>
      </c>
      <c r="B295" s="77" t="s">
        <v>250</v>
      </c>
      <c r="C295" s="82" t="s">
        <v>99</v>
      </c>
      <c r="D295" s="83">
        <v>11706</v>
      </c>
      <c r="E295" s="83"/>
      <c r="F295" s="83"/>
      <c r="G295" s="83"/>
      <c r="H295" s="83"/>
      <c r="I295" s="83"/>
      <c r="J295" s="83"/>
      <c r="K295" s="83"/>
      <c r="L295" s="83"/>
      <c r="M295" s="83"/>
      <c r="N295" s="45">
        <f t="shared" si="22"/>
        <v>11706</v>
      </c>
      <c r="O295" s="83"/>
      <c r="P295" s="83"/>
      <c r="Q295" s="83"/>
      <c r="R295" s="83"/>
      <c r="S295" s="83"/>
      <c r="T295" s="83"/>
      <c r="U295" s="83"/>
      <c r="V295" s="84">
        <f t="shared" si="23"/>
        <v>11706</v>
      </c>
    </row>
    <row r="296" spans="1:22" ht="51.75" x14ac:dyDescent="0.25">
      <c r="A296" s="77" t="s">
        <v>273</v>
      </c>
      <c r="B296" s="77" t="s">
        <v>282</v>
      </c>
      <c r="C296" s="82" t="s">
        <v>99</v>
      </c>
      <c r="D296" s="83">
        <v>486</v>
      </c>
      <c r="E296" s="83"/>
      <c r="F296" s="83"/>
      <c r="G296" s="83"/>
      <c r="H296" s="83"/>
      <c r="I296" s="83"/>
      <c r="J296" s="83"/>
      <c r="K296" s="83"/>
      <c r="L296" s="83"/>
      <c r="M296" s="83"/>
      <c r="N296" s="45">
        <f t="shared" si="22"/>
        <v>486</v>
      </c>
      <c r="O296" s="83"/>
      <c r="P296" s="83"/>
      <c r="Q296" s="83"/>
      <c r="R296" s="83"/>
      <c r="S296" s="83"/>
      <c r="T296" s="83"/>
      <c r="U296" s="83"/>
      <c r="V296" s="84">
        <f t="shared" si="23"/>
        <v>486</v>
      </c>
    </row>
    <row r="297" spans="1:22" ht="26.25" x14ac:dyDescent="0.25">
      <c r="A297" s="77" t="s">
        <v>273</v>
      </c>
      <c r="B297" s="77" t="s">
        <v>170</v>
      </c>
      <c r="C297" s="82" t="s">
        <v>105</v>
      </c>
      <c r="D297" s="83"/>
      <c r="E297" s="83"/>
      <c r="F297" s="83"/>
      <c r="G297" s="83"/>
      <c r="H297" s="83"/>
      <c r="I297" s="83"/>
      <c r="J297" s="83"/>
      <c r="K297" s="83"/>
      <c r="L297" s="83">
        <v>6200</v>
      </c>
      <c r="M297" s="83"/>
      <c r="N297" s="45">
        <f t="shared" si="22"/>
        <v>6200</v>
      </c>
      <c r="O297" s="83"/>
      <c r="P297" s="83"/>
      <c r="Q297" s="83"/>
      <c r="R297" s="83"/>
      <c r="S297" s="83"/>
      <c r="T297" s="83"/>
      <c r="U297" s="83"/>
      <c r="V297" s="84">
        <f t="shared" si="23"/>
        <v>6200</v>
      </c>
    </row>
    <row r="298" spans="1:22" x14ac:dyDescent="0.25">
      <c r="A298" s="77" t="s">
        <v>273</v>
      </c>
      <c r="B298" s="77" t="s">
        <v>283</v>
      </c>
      <c r="C298" s="82" t="s">
        <v>117</v>
      </c>
      <c r="D298" s="83"/>
      <c r="E298" s="83">
        <v>125</v>
      </c>
      <c r="F298" s="83"/>
      <c r="G298" s="83"/>
      <c r="H298" s="83">
        <v>250</v>
      </c>
      <c r="I298" s="83">
        <v>120</v>
      </c>
      <c r="J298" s="83">
        <v>230</v>
      </c>
      <c r="K298" s="83"/>
      <c r="L298" s="83"/>
      <c r="M298" s="83"/>
      <c r="N298" s="45">
        <f t="shared" si="22"/>
        <v>725</v>
      </c>
      <c r="O298" s="83">
        <v>20</v>
      </c>
      <c r="P298" s="83">
        <v>135</v>
      </c>
      <c r="Q298" s="83">
        <v>120</v>
      </c>
      <c r="R298" s="83"/>
      <c r="S298" s="83"/>
      <c r="T298" s="83"/>
      <c r="U298" s="83"/>
      <c r="V298" s="84">
        <f t="shared" si="23"/>
        <v>1000</v>
      </c>
    </row>
    <row r="299" spans="1:22" ht="26.25" x14ac:dyDescent="0.25">
      <c r="A299" s="77" t="s">
        <v>273</v>
      </c>
      <c r="B299" s="77" t="s">
        <v>172</v>
      </c>
      <c r="C299" s="82" t="s">
        <v>101</v>
      </c>
      <c r="D299" s="83">
        <v>33704</v>
      </c>
      <c r="E299" s="83"/>
      <c r="F299" s="83"/>
      <c r="G299" s="83"/>
      <c r="H299" s="83"/>
      <c r="I299" s="83"/>
      <c r="J299" s="83"/>
      <c r="K299" s="83"/>
      <c r="L299" s="83"/>
      <c r="M299" s="83"/>
      <c r="N299" s="45">
        <f t="shared" si="22"/>
        <v>33704</v>
      </c>
      <c r="O299" s="83"/>
      <c r="P299" s="83"/>
      <c r="Q299" s="83"/>
      <c r="R299" s="83"/>
      <c r="S299" s="83"/>
      <c r="T299" s="83"/>
      <c r="U299" s="83"/>
      <c r="V299" s="84">
        <f t="shared" si="23"/>
        <v>33704</v>
      </c>
    </row>
    <row r="300" spans="1:22" ht="39" x14ac:dyDescent="0.25">
      <c r="A300" s="77" t="s">
        <v>273</v>
      </c>
      <c r="B300" s="77" t="s">
        <v>173</v>
      </c>
      <c r="C300" s="82" t="s">
        <v>101</v>
      </c>
      <c r="D300" s="83">
        <v>1304</v>
      </c>
      <c r="E300" s="83"/>
      <c r="F300" s="83"/>
      <c r="G300" s="83"/>
      <c r="H300" s="83"/>
      <c r="I300" s="83"/>
      <c r="J300" s="83"/>
      <c r="K300" s="83"/>
      <c r="L300" s="83"/>
      <c r="M300" s="83"/>
      <c r="N300" s="45">
        <f t="shared" si="22"/>
        <v>1304</v>
      </c>
      <c r="O300" s="83"/>
      <c r="P300" s="83"/>
      <c r="Q300" s="83"/>
      <c r="R300" s="83"/>
      <c r="S300" s="83"/>
      <c r="T300" s="83"/>
      <c r="U300" s="83"/>
      <c r="V300" s="84">
        <f t="shared" si="23"/>
        <v>1304</v>
      </c>
    </row>
    <row r="301" spans="1:22" ht="26.25" x14ac:dyDescent="0.25">
      <c r="A301" s="77" t="s">
        <v>273</v>
      </c>
      <c r="B301" s="77" t="s">
        <v>174</v>
      </c>
      <c r="C301" s="82" t="s">
        <v>103</v>
      </c>
      <c r="D301" s="83">
        <v>3096</v>
      </c>
      <c r="E301" s="83"/>
      <c r="F301" s="83"/>
      <c r="G301" s="83"/>
      <c r="H301" s="83"/>
      <c r="I301" s="83"/>
      <c r="J301" s="83"/>
      <c r="K301" s="83"/>
      <c r="L301" s="83"/>
      <c r="M301" s="83"/>
      <c r="N301" s="45">
        <f t="shared" si="22"/>
        <v>3096</v>
      </c>
      <c r="O301" s="83"/>
      <c r="P301" s="83"/>
      <c r="Q301" s="83"/>
      <c r="R301" s="83"/>
      <c r="S301" s="83"/>
      <c r="T301" s="83"/>
      <c r="U301" s="83"/>
      <c r="V301" s="84">
        <f t="shared" si="23"/>
        <v>3096</v>
      </c>
    </row>
    <row r="302" spans="1:22" ht="39" x14ac:dyDescent="0.25">
      <c r="A302" s="77" t="s">
        <v>273</v>
      </c>
      <c r="B302" s="77" t="s">
        <v>175</v>
      </c>
      <c r="C302" s="82" t="s">
        <v>103</v>
      </c>
      <c r="D302" s="83">
        <v>124</v>
      </c>
      <c r="E302" s="83"/>
      <c r="F302" s="83"/>
      <c r="G302" s="83"/>
      <c r="H302" s="83"/>
      <c r="I302" s="83"/>
      <c r="J302" s="83"/>
      <c r="K302" s="83"/>
      <c r="L302" s="83"/>
      <c r="M302" s="83"/>
      <c r="N302" s="45">
        <f t="shared" si="22"/>
        <v>124</v>
      </c>
      <c r="O302" s="83"/>
      <c r="P302" s="83"/>
      <c r="Q302" s="83"/>
      <c r="R302" s="83"/>
      <c r="S302" s="83"/>
      <c r="T302" s="83"/>
      <c r="U302" s="83"/>
      <c r="V302" s="84">
        <f t="shared" si="23"/>
        <v>124</v>
      </c>
    </row>
    <row r="303" spans="1:22" ht="26.25" x14ac:dyDescent="0.25">
      <c r="A303" s="77" t="s">
        <v>273</v>
      </c>
      <c r="B303" s="77" t="s">
        <v>176</v>
      </c>
      <c r="C303" s="82" t="s">
        <v>99</v>
      </c>
      <c r="D303" s="83">
        <v>2466</v>
      </c>
      <c r="E303" s="83"/>
      <c r="F303" s="83"/>
      <c r="G303" s="83"/>
      <c r="H303" s="83"/>
      <c r="I303" s="83"/>
      <c r="J303" s="83"/>
      <c r="K303" s="83"/>
      <c r="L303" s="83"/>
      <c r="M303" s="83"/>
      <c r="N303" s="45">
        <f t="shared" si="22"/>
        <v>2466</v>
      </c>
      <c r="O303" s="83"/>
      <c r="P303" s="83"/>
      <c r="Q303" s="83"/>
      <c r="R303" s="83"/>
      <c r="S303" s="83"/>
      <c r="T303" s="83"/>
      <c r="U303" s="83"/>
      <c r="V303" s="84">
        <f t="shared" si="23"/>
        <v>2466</v>
      </c>
    </row>
    <row r="304" spans="1:22" ht="39" x14ac:dyDescent="0.25">
      <c r="A304" s="77" t="s">
        <v>273</v>
      </c>
      <c r="B304" s="77" t="s">
        <v>177</v>
      </c>
      <c r="C304" s="82" t="s">
        <v>99</v>
      </c>
      <c r="D304" s="83">
        <v>153</v>
      </c>
      <c r="E304" s="83"/>
      <c r="F304" s="83"/>
      <c r="G304" s="83"/>
      <c r="H304" s="83"/>
      <c r="I304" s="83"/>
      <c r="J304" s="83"/>
      <c r="K304" s="83"/>
      <c r="L304" s="83"/>
      <c r="M304" s="83"/>
      <c r="N304" s="45">
        <f t="shared" si="22"/>
        <v>153</v>
      </c>
      <c r="O304" s="83"/>
      <c r="P304" s="83"/>
      <c r="Q304" s="83"/>
      <c r="R304" s="83"/>
      <c r="S304" s="83"/>
      <c r="T304" s="83"/>
      <c r="U304" s="83"/>
      <c r="V304" s="84">
        <f t="shared" si="23"/>
        <v>153</v>
      </c>
    </row>
    <row r="305" spans="1:22" x14ac:dyDescent="0.25">
      <c r="A305" s="77" t="s">
        <v>273</v>
      </c>
      <c r="B305" s="77" t="s">
        <v>178</v>
      </c>
      <c r="C305" s="82" t="s">
        <v>115</v>
      </c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45">
        <f t="shared" si="22"/>
        <v>0</v>
      </c>
      <c r="O305" s="83"/>
      <c r="P305" s="83"/>
      <c r="Q305" s="83"/>
      <c r="R305" s="83"/>
      <c r="S305" s="83"/>
      <c r="T305" s="83">
        <v>6000</v>
      </c>
      <c r="U305" s="83"/>
      <c r="V305" s="84">
        <f t="shared" si="23"/>
        <v>6000</v>
      </c>
    </row>
    <row r="306" spans="1:22" x14ac:dyDescent="0.25">
      <c r="A306" s="77" t="s">
        <v>273</v>
      </c>
      <c r="B306" s="77" t="s">
        <v>179</v>
      </c>
      <c r="C306" s="82"/>
      <c r="D306" s="83">
        <f>ROUND((D277+D283+D286+D287+D289+D290+D294+D295+D296+D303+D279+D280+D304)*0.02,0)</f>
        <v>8344</v>
      </c>
      <c r="E306" s="83"/>
      <c r="F306" s="83"/>
      <c r="G306" s="83"/>
      <c r="H306" s="83"/>
      <c r="I306" s="83"/>
      <c r="J306" s="83"/>
      <c r="K306" s="83"/>
      <c r="L306" s="83"/>
      <c r="M306" s="83"/>
      <c r="N306" s="45">
        <f t="shared" si="22"/>
        <v>8344</v>
      </c>
      <c r="O306" s="83"/>
      <c r="P306" s="83"/>
      <c r="Q306" s="83"/>
      <c r="R306" s="83"/>
      <c r="S306" s="83"/>
      <c r="T306" s="83"/>
      <c r="U306" s="83"/>
      <c r="V306" s="84">
        <f t="shared" si="23"/>
        <v>8344</v>
      </c>
    </row>
    <row r="307" spans="1:22" x14ac:dyDescent="0.25">
      <c r="A307" s="77" t="s">
        <v>273</v>
      </c>
      <c r="B307" s="77" t="s">
        <v>180</v>
      </c>
      <c r="C307" s="82"/>
      <c r="D307" s="83">
        <f>ROUND((D277+D283+D286+D287+D289+D290+D294+D295+D296+D303+D279+D280+D304)/12*0.25,)</f>
        <v>8691</v>
      </c>
      <c r="E307" s="83"/>
      <c r="F307" s="83"/>
      <c r="G307" s="83"/>
      <c r="H307" s="83"/>
      <c r="I307" s="83"/>
      <c r="J307" s="83"/>
      <c r="K307" s="83"/>
      <c r="L307" s="83"/>
      <c r="M307" s="83"/>
      <c r="N307" s="45">
        <f t="shared" si="22"/>
        <v>8691</v>
      </c>
      <c r="O307" s="83"/>
      <c r="P307" s="83"/>
      <c r="Q307" s="83"/>
      <c r="R307" s="83"/>
      <c r="S307" s="83"/>
      <c r="T307" s="83"/>
      <c r="U307" s="83"/>
      <c r="V307" s="84">
        <f t="shared" si="23"/>
        <v>8691</v>
      </c>
    </row>
    <row r="308" spans="1:22" x14ac:dyDescent="0.25">
      <c r="A308" s="85" t="s">
        <v>273</v>
      </c>
      <c r="B308" s="85" t="s">
        <v>181</v>
      </c>
      <c r="C308" s="86"/>
      <c r="D308" s="84">
        <f t="shared" ref="D308:M308" si="26">SUM(D277:D307)</f>
        <v>476610</v>
      </c>
      <c r="E308" s="84">
        <f t="shared" si="26"/>
        <v>4094</v>
      </c>
      <c r="F308" s="84">
        <f t="shared" si="26"/>
        <v>0</v>
      </c>
      <c r="G308" s="84">
        <f t="shared" si="26"/>
        <v>11832</v>
      </c>
      <c r="H308" s="84">
        <f t="shared" si="26"/>
        <v>29437</v>
      </c>
      <c r="I308" s="84">
        <f t="shared" si="26"/>
        <v>42705</v>
      </c>
      <c r="J308" s="84">
        <f t="shared" si="26"/>
        <v>8978</v>
      </c>
      <c r="K308" s="84">
        <f t="shared" si="26"/>
        <v>59499</v>
      </c>
      <c r="L308" s="84">
        <f t="shared" si="26"/>
        <v>6200</v>
      </c>
      <c r="M308" s="84">
        <f t="shared" si="26"/>
        <v>0</v>
      </c>
      <c r="N308" s="84">
        <f t="shared" si="22"/>
        <v>639355</v>
      </c>
      <c r="O308" s="84">
        <f t="shared" ref="O308:U308" si="27">SUM(O277:O307)</f>
        <v>360</v>
      </c>
      <c r="P308" s="84">
        <f t="shared" si="27"/>
        <v>60584</v>
      </c>
      <c r="Q308" s="84">
        <f t="shared" si="27"/>
        <v>32580</v>
      </c>
      <c r="R308" s="84">
        <f t="shared" si="27"/>
        <v>1874</v>
      </c>
      <c r="S308" s="84">
        <f t="shared" si="27"/>
        <v>0</v>
      </c>
      <c r="T308" s="84">
        <f t="shared" si="27"/>
        <v>6000</v>
      </c>
      <c r="U308" s="84">
        <f t="shared" si="27"/>
        <v>0</v>
      </c>
      <c r="V308" s="84">
        <f t="shared" si="23"/>
        <v>740753</v>
      </c>
    </row>
    <row r="309" spans="1:22" x14ac:dyDescent="0.25">
      <c r="A309" s="77" t="s">
        <v>284</v>
      </c>
      <c r="B309" s="77" t="s">
        <v>198</v>
      </c>
      <c r="C309" s="82" t="s">
        <v>38</v>
      </c>
      <c r="D309" s="83">
        <v>43870</v>
      </c>
      <c r="E309" s="83">
        <v>1250</v>
      </c>
      <c r="F309" s="83"/>
      <c r="G309" s="83"/>
      <c r="H309" s="83">
        <v>3400</v>
      </c>
      <c r="I309" s="83">
        <v>3500</v>
      </c>
      <c r="J309" s="83">
        <v>4400</v>
      </c>
      <c r="K309" s="83"/>
      <c r="L309" s="83"/>
      <c r="M309" s="83"/>
      <c r="N309" s="45">
        <f t="shared" si="22"/>
        <v>56420</v>
      </c>
      <c r="O309" s="83">
        <v>70</v>
      </c>
      <c r="P309" s="83">
        <v>9600</v>
      </c>
      <c r="Q309" s="83">
        <v>4300</v>
      </c>
      <c r="R309" s="83">
        <v>75</v>
      </c>
      <c r="S309" s="83"/>
      <c r="T309" s="83"/>
      <c r="U309" s="83"/>
      <c r="V309" s="84">
        <f t="shared" si="23"/>
        <v>70465</v>
      </c>
    </row>
    <row r="310" spans="1:22" x14ac:dyDescent="0.25">
      <c r="A310" s="77" t="s">
        <v>284</v>
      </c>
      <c r="B310" s="77" t="s">
        <v>158</v>
      </c>
      <c r="C310" s="82" t="s">
        <v>91</v>
      </c>
      <c r="D310" s="83">
        <v>6629</v>
      </c>
      <c r="E310" s="83">
        <v>330</v>
      </c>
      <c r="F310" s="83"/>
      <c r="G310" s="83"/>
      <c r="H310" s="83">
        <v>500</v>
      </c>
      <c r="I310" s="83">
        <v>780</v>
      </c>
      <c r="J310" s="83">
        <v>50</v>
      </c>
      <c r="K310" s="83"/>
      <c r="L310" s="83"/>
      <c r="M310" s="83"/>
      <c r="N310" s="45">
        <f t="shared" si="22"/>
        <v>8289</v>
      </c>
      <c r="O310" s="83">
        <v>60</v>
      </c>
      <c r="P310" s="83">
        <v>620</v>
      </c>
      <c r="Q310" s="83">
        <v>450</v>
      </c>
      <c r="R310" s="83">
        <v>1414</v>
      </c>
      <c r="S310" s="83"/>
      <c r="T310" s="83"/>
      <c r="U310" s="83"/>
      <c r="V310" s="84">
        <f t="shared" si="23"/>
        <v>10833</v>
      </c>
    </row>
    <row r="311" spans="1:22" x14ac:dyDescent="0.25">
      <c r="A311" s="77" t="s">
        <v>284</v>
      </c>
      <c r="B311" s="77" t="s">
        <v>159</v>
      </c>
      <c r="C311" s="82" t="s">
        <v>91</v>
      </c>
      <c r="D311" s="83">
        <v>19933</v>
      </c>
      <c r="E311" s="83">
        <v>490</v>
      </c>
      <c r="F311" s="83"/>
      <c r="G311" s="83"/>
      <c r="H311" s="83">
        <v>1500</v>
      </c>
      <c r="I311" s="83">
        <v>1300</v>
      </c>
      <c r="J311" s="83">
        <v>770</v>
      </c>
      <c r="K311" s="83"/>
      <c r="L311" s="83"/>
      <c r="M311" s="83"/>
      <c r="N311" s="45">
        <f t="shared" si="22"/>
        <v>23993</v>
      </c>
      <c r="O311" s="83">
        <v>150</v>
      </c>
      <c r="P311" s="83">
        <v>5000</v>
      </c>
      <c r="Q311" s="83">
        <v>2340</v>
      </c>
      <c r="R311" s="83"/>
      <c r="S311" s="83"/>
      <c r="T311" s="83"/>
      <c r="U311" s="83"/>
      <c r="V311" s="84">
        <f t="shared" si="23"/>
        <v>31483</v>
      </c>
    </row>
    <row r="312" spans="1:22" ht="39" x14ac:dyDescent="0.25">
      <c r="A312" s="77" t="s">
        <v>284</v>
      </c>
      <c r="B312" s="77" t="s">
        <v>186</v>
      </c>
      <c r="C312" s="87" t="s">
        <v>91</v>
      </c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45">
        <f t="shared" si="22"/>
        <v>0</v>
      </c>
      <c r="O312" s="83"/>
      <c r="P312" s="83"/>
      <c r="Q312" s="83"/>
      <c r="R312" s="83"/>
      <c r="S312" s="83"/>
      <c r="T312" s="83"/>
      <c r="U312" s="83"/>
      <c r="V312" s="84">
        <f t="shared" si="23"/>
        <v>0</v>
      </c>
    </row>
    <row r="313" spans="1:22" x14ac:dyDescent="0.25">
      <c r="A313" s="77" t="s">
        <v>284</v>
      </c>
      <c r="B313" s="77" t="s">
        <v>157</v>
      </c>
      <c r="C313" s="82" t="s">
        <v>89</v>
      </c>
      <c r="D313" s="83">
        <v>1572</v>
      </c>
      <c r="E313" s="83"/>
      <c r="F313" s="83"/>
      <c r="G313" s="83"/>
      <c r="H313" s="83"/>
      <c r="I313" s="83">
        <v>350</v>
      </c>
      <c r="J313" s="83"/>
      <c r="K313" s="83"/>
      <c r="L313" s="83"/>
      <c r="M313" s="83"/>
      <c r="N313" s="45">
        <f t="shared" si="22"/>
        <v>1922</v>
      </c>
      <c r="O313" s="83"/>
      <c r="P313" s="83">
        <v>240</v>
      </c>
      <c r="Q313" s="83">
        <v>780</v>
      </c>
      <c r="R313" s="83"/>
      <c r="S313" s="83"/>
      <c r="T313" s="83"/>
      <c r="U313" s="83"/>
      <c r="V313" s="84">
        <f t="shared" si="23"/>
        <v>2942</v>
      </c>
    </row>
    <row r="314" spans="1:22" x14ac:dyDescent="0.25">
      <c r="A314" s="77" t="s">
        <v>284</v>
      </c>
      <c r="B314" s="77" t="s">
        <v>285</v>
      </c>
      <c r="C314" s="82" t="s">
        <v>91</v>
      </c>
      <c r="D314" s="83">
        <v>1127</v>
      </c>
      <c r="E314" s="83">
        <v>25</v>
      </c>
      <c r="F314" s="83"/>
      <c r="G314" s="83"/>
      <c r="H314" s="83">
        <v>310</v>
      </c>
      <c r="I314" s="83">
        <v>100</v>
      </c>
      <c r="J314" s="83"/>
      <c r="K314" s="83"/>
      <c r="L314" s="83"/>
      <c r="M314" s="83"/>
      <c r="N314" s="45">
        <f t="shared" si="22"/>
        <v>1562</v>
      </c>
      <c r="O314" s="83"/>
      <c r="P314" s="83">
        <v>150</v>
      </c>
      <c r="Q314" s="83">
        <v>450</v>
      </c>
      <c r="R314" s="83"/>
      <c r="S314" s="83"/>
      <c r="T314" s="83"/>
      <c r="U314" s="83"/>
      <c r="V314" s="84">
        <f t="shared" si="23"/>
        <v>2162</v>
      </c>
    </row>
    <row r="315" spans="1:22" x14ac:dyDescent="0.25">
      <c r="A315" s="77" t="s">
        <v>284</v>
      </c>
      <c r="B315" s="77" t="s">
        <v>84</v>
      </c>
      <c r="C315" s="82" t="s">
        <v>85</v>
      </c>
      <c r="D315" s="83">
        <v>12651</v>
      </c>
      <c r="E315" s="83">
        <v>550</v>
      </c>
      <c r="F315" s="83"/>
      <c r="G315" s="83"/>
      <c r="H315" s="83">
        <v>200</v>
      </c>
      <c r="I315" s="83">
        <v>400</v>
      </c>
      <c r="J315" s="83">
        <v>360</v>
      </c>
      <c r="K315" s="83"/>
      <c r="L315" s="83"/>
      <c r="M315" s="83"/>
      <c r="N315" s="45">
        <f t="shared" si="22"/>
        <v>14161</v>
      </c>
      <c r="O315" s="83">
        <v>100</v>
      </c>
      <c r="P315" s="83">
        <v>220</v>
      </c>
      <c r="Q315" s="83">
        <v>700</v>
      </c>
      <c r="R315" s="83"/>
      <c r="S315" s="83"/>
      <c r="T315" s="83"/>
      <c r="U315" s="83"/>
      <c r="V315" s="84">
        <f t="shared" si="23"/>
        <v>15181</v>
      </c>
    </row>
    <row r="316" spans="1:22" x14ac:dyDescent="0.25">
      <c r="A316" s="77" t="s">
        <v>284</v>
      </c>
      <c r="B316" s="77" t="s">
        <v>283</v>
      </c>
      <c r="C316" s="82" t="s">
        <v>117</v>
      </c>
      <c r="D316" s="83"/>
      <c r="E316" s="83">
        <v>300</v>
      </c>
      <c r="F316" s="83"/>
      <c r="G316" s="83"/>
      <c r="H316" s="83">
        <v>100</v>
      </c>
      <c r="I316" s="83">
        <v>300</v>
      </c>
      <c r="J316" s="83">
        <v>1530</v>
      </c>
      <c r="K316" s="83"/>
      <c r="L316" s="83"/>
      <c r="M316" s="83"/>
      <c r="N316" s="45">
        <f t="shared" si="22"/>
        <v>2230</v>
      </c>
      <c r="O316" s="83"/>
      <c r="P316" s="83">
        <v>150</v>
      </c>
      <c r="Q316" s="83">
        <v>240</v>
      </c>
      <c r="R316" s="83"/>
      <c r="S316" s="83"/>
      <c r="T316" s="83"/>
      <c r="U316" s="83"/>
      <c r="V316" s="84">
        <f t="shared" si="23"/>
        <v>2620</v>
      </c>
    </row>
    <row r="317" spans="1:22" x14ac:dyDescent="0.25">
      <c r="A317" s="77" t="s">
        <v>284</v>
      </c>
      <c r="B317" s="77" t="s">
        <v>163</v>
      </c>
      <c r="C317" s="82" t="s">
        <v>101</v>
      </c>
      <c r="D317" s="83">
        <v>12903</v>
      </c>
      <c r="E317" s="83">
        <v>960</v>
      </c>
      <c r="F317" s="83"/>
      <c r="G317" s="83"/>
      <c r="H317" s="83">
        <v>4500</v>
      </c>
      <c r="I317" s="83">
        <v>2900</v>
      </c>
      <c r="J317" s="83">
        <v>2500</v>
      </c>
      <c r="K317" s="83">
        <v>1521</v>
      </c>
      <c r="L317" s="83"/>
      <c r="M317" s="83"/>
      <c r="N317" s="45">
        <f t="shared" si="22"/>
        <v>25284</v>
      </c>
      <c r="O317" s="83">
        <v>100</v>
      </c>
      <c r="P317" s="83">
        <v>6500</v>
      </c>
      <c r="Q317" s="83">
        <v>7600</v>
      </c>
      <c r="R317" s="83"/>
      <c r="S317" s="83"/>
      <c r="T317" s="83"/>
      <c r="U317" s="83"/>
      <c r="V317" s="84">
        <f t="shared" si="23"/>
        <v>39484</v>
      </c>
    </row>
    <row r="318" spans="1:22" ht="39" x14ac:dyDescent="0.25">
      <c r="A318" s="77" t="s">
        <v>284</v>
      </c>
      <c r="B318" s="77" t="s">
        <v>190</v>
      </c>
      <c r="C318" s="82" t="s">
        <v>101</v>
      </c>
      <c r="D318" s="83">
        <v>9887</v>
      </c>
      <c r="E318" s="83"/>
      <c r="F318" s="83"/>
      <c r="G318" s="83"/>
      <c r="H318" s="83"/>
      <c r="I318" s="83"/>
      <c r="J318" s="83"/>
      <c r="K318" s="83"/>
      <c r="L318" s="83"/>
      <c r="M318" s="83"/>
      <c r="N318" s="45">
        <f t="shared" si="22"/>
        <v>9887</v>
      </c>
      <c r="O318" s="83"/>
      <c r="P318" s="83"/>
      <c r="Q318" s="83"/>
      <c r="R318" s="83"/>
      <c r="S318" s="83"/>
      <c r="T318" s="83"/>
      <c r="U318" s="83"/>
      <c r="V318" s="84">
        <f t="shared" si="23"/>
        <v>9887</v>
      </c>
    </row>
    <row r="319" spans="1:22" ht="51.75" x14ac:dyDescent="0.25">
      <c r="A319" s="77" t="s">
        <v>284</v>
      </c>
      <c r="B319" s="77" t="s">
        <v>191</v>
      </c>
      <c r="C319" s="82" t="s">
        <v>101</v>
      </c>
      <c r="D319" s="83">
        <v>44</v>
      </c>
      <c r="E319" s="83"/>
      <c r="F319" s="83"/>
      <c r="G319" s="83"/>
      <c r="H319" s="83"/>
      <c r="I319" s="83"/>
      <c r="J319" s="83"/>
      <c r="K319" s="83"/>
      <c r="L319" s="83"/>
      <c r="M319" s="83"/>
      <c r="N319" s="45">
        <f t="shared" si="22"/>
        <v>44</v>
      </c>
      <c r="O319" s="83"/>
      <c r="P319" s="83"/>
      <c r="Q319" s="83"/>
      <c r="R319" s="83"/>
      <c r="S319" s="83"/>
      <c r="T319" s="83"/>
      <c r="U319" s="83"/>
      <c r="V319" s="84">
        <f t="shared" si="23"/>
        <v>44</v>
      </c>
    </row>
    <row r="320" spans="1:22" ht="26.25" x14ac:dyDescent="0.25">
      <c r="A320" s="77" t="s">
        <v>284</v>
      </c>
      <c r="B320" s="77" t="s">
        <v>166</v>
      </c>
      <c r="C320" s="82" t="s">
        <v>101</v>
      </c>
      <c r="D320" s="83"/>
      <c r="E320" s="83"/>
      <c r="F320" s="83"/>
      <c r="G320" s="83"/>
      <c r="H320" s="83"/>
      <c r="I320" s="83"/>
      <c r="J320" s="83"/>
      <c r="K320" s="83">
        <v>480</v>
      </c>
      <c r="L320" s="83"/>
      <c r="M320" s="83"/>
      <c r="N320" s="45">
        <f t="shared" si="22"/>
        <v>480</v>
      </c>
      <c r="O320" s="83"/>
      <c r="P320" s="83"/>
      <c r="Q320" s="83"/>
      <c r="R320" s="83"/>
      <c r="S320" s="83"/>
      <c r="T320" s="83"/>
      <c r="U320" s="83"/>
      <c r="V320" s="84">
        <f t="shared" si="23"/>
        <v>480</v>
      </c>
    </row>
    <row r="321" spans="1:22" x14ac:dyDescent="0.25">
      <c r="A321" s="77" t="s">
        <v>284</v>
      </c>
      <c r="B321" s="77" t="s">
        <v>237</v>
      </c>
      <c r="C321" s="82" t="s">
        <v>99</v>
      </c>
      <c r="D321" s="83">
        <v>6081</v>
      </c>
      <c r="E321" s="83">
        <v>35</v>
      </c>
      <c r="F321" s="83"/>
      <c r="G321" s="83"/>
      <c r="H321" s="83">
        <v>2900</v>
      </c>
      <c r="I321" s="83">
        <v>900</v>
      </c>
      <c r="J321" s="83">
        <v>2000</v>
      </c>
      <c r="K321" s="83">
        <v>3812</v>
      </c>
      <c r="L321" s="83"/>
      <c r="M321" s="83"/>
      <c r="N321" s="45">
        <f t="shared" si="22"/>
        <v>15728</v>
      </c>
      <c r="O321" s="83">
        <v>60</v>
      </c>
      <c r="P321" s="83">
        <v>700</v>
      </c>
      <c r="Q321" s="83">
        <v>1400</v>
      </c>
      <c r="R321" s="83"/>
      <c r="S321" s="83"/>
      <c r="T321" s="83"/>
      <c r="U321" s="83"/>
      <c r="V321" s="84">
        <f t="shared" si="23"/>
        <v>17888</v>
      </c>
    </row>
    <row r="322" spans="1:22" ht="39" x14ac:dyDescent="0.25">
      <c r="A322" s="77" t="s">
        <v>284</v>
      </c>
      <c r="B322" s="77" t="s">
        <v>250</v>
      </c>
      <c r="C322" s="82" t="s">
        <v>99</v>
      </c>
      <c r="D322" s="83">
        <v>12043</v>
      </c>
      <c r="E322" s="83"/>
      <c r="F322" s="83"/>
      <c r="G322" s="83"/>
      <c r="H322" s="83"/>
      <c r="I322" s="83"/>
      <c r="J322" s="83"/>
      <c r="K322" s="83"/>
      <c r="L322" s="83"/>
      <c r="M322" s="83"/>
      <c r="N322" s="45">
        <f t="shared" si="22"/>
        <v>12043</v>
      </c>
      <c r="O322" s="83"/>
      <c r="P322" s="83"/>
      <c r="Q322" s="83"/>
      <c r="R322" s="83"/>
      <c r="S322" s="83"/>
      <c r="T322" s="83"/>
      <c r="U322" s="83"/>
      <c r="V322" s="84">
        <f t="shared" si="23"/>
        <v>12043</v>
      </c>
    </row>
    <row r="323" spans="1:22" ht="51.75" x14ac:dyDescent="0.25">
      <c r="A323" s="77" t="s">
        <v>284</v>
      </c>
      <c r="B323" s="77" t="s">
        <v>286</v>
      </c>
      <c r="C323" s="82" t="s">
        <v>99</v>
      </c>
      <c r="D323" s="83">
        <v>433</v>
      </c>
      <c r="E323" s="83"/>
      <c r="F323" s="83"/>
      <c r="G323" s="83"/>
      <c r="H323" s="83"/>
      <c r="I323" s="83"/>
      <c r="J323" s="83"/>
      <c r="K323" s="83"/>
      <c r="L323" s="83"/>
      <c r="M323" s="83"/>
      <c r="N323" s="45">
        <f t="shared" si="22"/>
        <v>433</v>
      </c>
      <c r="O323" s="83"/>
      <c r="P323" s="83"/>
      <c r="Q323" s="83"/>
      <c r="R323" s="83"/>
      <c r="S323" s="83"/>
      <c r="T323" s="83"/>
      <c r="U323" s="83"/>
      <c r="V323" s="84">
        <f t="shared" si="23"/>
        <v>433</v>
      </c>
    </row>
    <row r="324" spans="1:22" x14ac:dyDescent="0.25">
      <c r="A324" s="77" t="s">
        <v>284</v>
      </c>
      <c r="B324" s="77" t="s">
        <v>169</v>
      </c>
      <c r="C324" s="82" t="s">
        <v>113</v>
      </c>
      <c r="D324" s="83"/>
      <c r="E324" s="83"/>
      <c r="F324" s="83"/>
      <c r="G324" s="83"/>
      <c r="H324" s="83"/>
      <c r="I324" s="83"/>
      <c r="J324" s="83">
        <v>570</v>
      </c>
      <c r="K324" s="83"/>
      <c r="L324" s="83"/>
      <c r="M324" s="83"/>
      <c r="N324" s="45">
        <f t="shared" si="22"/>
        <v>570</v>
      </c>
      <c r="O324" s="83"/>
      <c r="P324" s="83">
        <v>70</v>
      </c>
      <c r="Q324" s="83">
        <v>130</v>
      </c>
      <c r="R324" s="83"/>
      <c r="S324" s="83"/>
      <c r="T324" s="83"/>
      <c r="U324" s="83"/>
      <c r="V324" s="84">
        <f t="shared" si="23"/>
        <v>770</v>
      </c>
    </row>
    <row r="325" spans="1:22" ht="26.25" x14ac:dyDescent="0.25">
      <c r="A325" s="77" t="s">
        <v>284</v>
      </c>
      <c r="B325" s="77" t="s">
        <v>170</v>
      </c>
      <c r="C325" s="82" t="s">
        <v>105</v>
      </c>
      <c r="D325" s="83"/>
      <c r="E325" s="83"/>
      <c r="F325" s="83"/>
      <c r="G325" s="83"/>
      <c r="H325" s="83"/>
      <c r="I325" s="83"/>
      <c r="J325" s="83">
        <v>2000</v>
      </c>
      <c r="K325" s="83"/>
      <c r="L325" s="83"/>
      <c r="M325" s="83"/>
      <c r="N325" s="45">
        <f t="shared" si="22"/>
        <v>2000</v>
      </c>
      <c r="O325" s="83"/>
      <c r="P325" s="83"/>
      <c r="Q325" s="83"/>
      <c r="R325" s="83"/>
      <c r="S325" s="83"/>
      <c r="T325" s="83"/>
      <c r="U325" s="83"/>
      <c r="V325" s="84">
        <f t="shared" si="23"/>
        <v>2000</v>
      </c>
    </row>
    <row r="326" spans="1:22" ht="26.25" x14ac:dyDescent="0.25">
      <c r="A326" s="77" t="s">
        <v>284</v>
      </c>
      <c r="B326" s="77" t="s">
        <v>172</v>
      </c>
      <c r="C326" s="82" t="s">
        <v>101</v>
      </c>
      <c r="D326" s="83">
        <v>32072</v>
      </c>
      <c r="E326" s="83"/>
      <c r="F326" s="83"/>
      <c r="G326" s="83"/>
      <c r="H326" s="83"/>
      <c r="I326" s="83"/>
      <c r="J326" s="83"/>
      <c r="K326" s="83"/>
      <c r="L326" s="83"/>
      <c r="M326" s="83"/>
      <c r="N326" s="45">
        <f t="shared" si="22"/>
        <v>32072</v>
      </c>
      <c r="O326" s="83"/>
      <c r="P326" s="83"/>
      <c r="Q326" s="83"/>
      <c r="R326" s="83"/>
      <c r="S326" s="83"/>
      <c r="T326" s="83"/>
      <c r="U326" s="83"/>
      <c r="V326" s="84">
        <f t="shared" si="23"/>
        <v>32072</v>
      </c>
    </row>
    <row r="327" spans="1:22" ht="39" x14ac:dyDescent="0.25">
      <c r="A327" s="77" t="s">
        <v>284</v>
      </c>
      <c r="B327" s="77" t="s">
        <v>173</v>
      </c>
      <c r="C327" s="82" t="s">
        <v>101</v>
      </c>
      <c r="D327" s="83">
        <v>1456</v>
      </c>
      <c r="E327" s="83"/>
      <c r="F327" s="83"/>
      <c r="G327" s="83"/>
      <c r="H327" s="83"/>
      <c r="I327" s="83"/>
      <c r="J327" s="83"/>
      <c r="K327" s="83"/>
      <c r="L327" s="83"/>
      <c r="M327" s="83"/>
      <c r="N327" s="45">
        <f t="shared" si="22"/>
        <v>1456</v>
      </c>
      <c r="O327" s="83"/>
      <c r="P327" s="83"/>
      <c r="Q327" s="83"/>
      <c r="R327" s="83"/>
      <c r="S327" s="83"/>
      <c r="T327" s="83"/>
      <c r="U327" s="83"/>
      <c r="V327" s="84">
        <f t="shared" si="23"/>
        <v>1456</v>
      </c>
    </row>
    <row r="328" spans="1:22" ht="26.25" x14ac:dyDescent="0.25">
      <c r="A328" s="77" t="s">
        <v>284</v>
      </c>
      <c r="B328" s="77" t="s">
        <v>174</v>
      </c>
      <c r="C328" s="82" t="s">
        <v>103</v>
      </c>
      <c r="D328" s="83">
        <v>1548</v>
      </c>
      <c r="E328" s="83"/>
      <c r="F328" s="83"/>
      <c r="G328" s="83"/>
      <c r="H328" s="83"/>
      <c r="I328" s="83"/>
      <c r="J328" s="83"/>
      <c r="K328" s="83"/>
      <c r="L328" s="83"/>
      <c r="M328" s="83"/>
      <c r="N328" s="45">
        <f t="shared" si="22"/>
        <v>1548</v>
      </c>
      <c r="O328" s="83"/>
      <c r="P328" s="83"/>
      <c r="Q328" s="83"/>
      <c r="R328" s="83"/>
      <c r="S328" s="83"/>
      <c r="T328" s="83"/>
      <c r="U328" s="83"/>
      <c r="V328" s="84">
        <f t="shared" si="23"/>
        <v>1548</v>
      </c>
    </row>
    <row r="329" spans="1:22" ht="39" x14ac:dyDescent="0.25">
      <c r="A329" s="77" t="s">
        <v>284</v>
      </c>
      <c r="B329" s="77" t="s">
        <v>175</v>
      </c>
      <c r="C329" s="82" t="s">
        <v>103</v>
      </c>
      <c r="D329" s="83">
        <v>70</v>
      </c>
      <c r="E329" s="83"/>
      <c r="F329" s="83"/>
      <c r="G329" s="83"/>
      <c r="H329" s="83"/>
      <c r="I329" s="83"/>
      <c r="J329" s="83"/>
      <c r="K329" s="83"/>
      <c r="L329" s="83"/>
      <c r="M329" s="83"/>
      <c r="N329" s="45">
        <f t="shared" ref="N329:N392" si="28">D329+E329+F329+G329+H329+I329+J329+K329+L329+M329</f>
        <v>70</v>
      </c>
      <c r="O329" s="83"/>
      <c r="P329" s="83"/>
      <c r="Q329" s="83"/>
      <c r="R329" s="83"/>
      <c r="S329" s="83"/>
      <c r="T329" s="83"/>
      <c r="U329" s="83"/>
      <c r="V329" s="84">
        <f t="shared" ref="V329:V392" si="29">N329+O329+P329+Q329+R329+S329+T329+U329</f>
        <v>70</v>
      </c>
    </row>
    <row r="330" spans="1:22" ht="26.25" x14ac:dyDescent="0.25">
      <c r="A330" s="77" t="s">
        <v>284</v>
      </c>
      <c r="B330" s="77" t="s">
        <v>176</v>
      </c>
      <c r="C330" s="82" t="s">
        <v>99</v>
      </c>
      <c r="D330" s="83">
        <v>8633</v>
      </c>
      <c r="E330" s="83"/>
      <c r="F330" s="83"/>
      <c r="G330" s="83"/>
      <c r="H330" s="83"/>
      <c r="I330" s="83"/>
      <c r="J330" s="83"/>
      <c r="K330" s="83"/>
      <c r="L330" s="83"/>
      <c r="M330" s="83"/>
      <c r="N330" s="45">
        <f t="shared" si="28"/>
        <v>8633</v>
      </c>
      <c r="O330" s="83"/>
      <c r="P330" s="83"/>
      <c r="Q330" s="83"/>
      <c r="R330" s="83"/>
      <c r="S330" s="83"/>
      <c r="T330" s="83"/>
      <c r="U330" s="83"/>
      <c r="V330" s="84">
        <f t="shared" si="29"/>
        <v>8633</v>
      </c>
    </row>
    <row r="331" spans="1:22" ht="39" x14ac:dyDescent="0.25">
      <c r="A331" s="77" t="s">
        <v>284</v>
      </c>
      <c r="B331" s="77" t="s">
        <v>177</v>
      </c>
      <c r="C331" s="82" t="s">
        <v>99</v>
      </c>
      <c r="D331" s="83">
        <v>554</v>
      </c>
      <c r="E331" s="83"/>
      <c r="F331" s="83"/>
      <c r="G331" s="83"/>
      <c r="H331" s="83"/>
      <c r="I331" s="83"/>
      <c r="J331" s="83"/>
      <c r="K331" s="83"/>
      <c r="L331" s="83"/>
      <c r="M331" s="83"/>
      <c r="N331" s="45">
        <f t="shared" si="28"/>
        <v>554</v>
      </c>
      <c r="O331" s="83"/>
      <c r="P331" s="83"/>
      <c r="Q331" s="83"/>
      <c r="R331" s="83"/>
      <c r="S331" s="83"/>
      <c r="T331" s="83"/>
      <c r="U331" s="83"/>
      <c r="V331" s="84">
        <f t="shared" si="29"/>
        <v>554</v>
      </c>
    </row>
    <row r="332" spans="1:22" x14ac:dyDescent="0.25">
      <c r="A332" s="77" t="s">
        <v>284</v>
      </c>
      <c r="B332" s="77" t="s">
        <v>178</v>
      </c>
      <c r="C332" s="82" t="s">
        <v>115</v>
      </c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45">
        <f t="shared" si="28"/>
        <v>0</v>
      </c>
      <c r="O332" s="83"/>
      <c r="P332" s="83"/>
      <c r="Q332" s="83"/>
      <c r="R332" s="83"/>
      <c r="S332" s="83"/>
      <c r="T332" s="83">
        <v>3400</v>
      </c>
      <c r="U332" s="83"/>
      <c r="V332" s="84">
        <f t="shared" si="29"/>
        <v>3400</v>
      </c>
    </row>
    <row r="333" spans="1:22" x14ac:dyDescent="0.25">
      <c r="A333" s="77" t="s">
        <v>284</v>
      </c>
      <c r="B333" s="77" t="s">
        <v>179</v>
      </c>
      <c r="C333" s="82"/>
      <c r="D333" s="83">
        <f>ROUND((D309+D310+D311+D313+D314+D317+D321+D322+D323+D324+D325+D330+D337+D338+D331)*0.02,0)</f>
        <v>4469</v>
      </c>
      <c r="E333" s="83"/>
      <c r="F333" s="83"/>
      <c r="G333" s="83"/>
      <c r="H333" s="83"/>
      <c r="I333" s="83"/>
      <c r="J333" s="83"/>
      <c r="K333" s="83"/>
      <c r="L333" s="83"/>
      <c r="M333" s="83"/>
      <c r="N333" s="45">
        <f t="shared" si="28"/>
        <v>4469</v>
      </c>
      <c r="O333" s="83"/>
      <c r="P333" s="83"/>
      <c r="Q333" s="83"/>
      <c r="R333" s="83"/>
      <c r="S333" s="83"/>
      <c r="T333" s="83"/>
      <c r="U333" s="83"/>
      <c r="V333" s="84">
        <f t="shared" si="29"/>
        <v>4469</v>
      </c>
    </row>
    <row r="334" spans="1:22" x14ac:dyDescent="0.25">
      <c r="A334" s="77" t="s">
        <v>284</v>
      </c>
      <c r="B334" s="77" t="s">
        <v>180</v>
      </c>
      <c r="C334" s="82"/>
      <c r="D334" s="83">
        <f>ROUND((D309+D310+D311+D313+D314+D317+D321+D322+D323+D324+D325+D330+D331+D338+D337)/12*0.25,0)</f>
        <v>4656</v>
      </c>
      <c r="E334" s="83"/>
      <c r="F334" s="83"/>
      <c r="G334" s="83"/>
      <c r="H334" s="83"/>
      <c r="I334" s="83"/>
      <c r="J334" s="83"/>
      <c r="K334" s="83"/>
      <c r="L334" s="83"/>
      <c r="M334" s="83"/>
      <c r="N334" s="45">
        <f t="shared" si="28"/>
        <v>4656</v>
      </c>
      <c r="O334" s="83"/>
      <c r="P334" s="83"/>
      <c r="Q334" s="83"/>
      <c r="R334" s="83"/>
      <c r="S334" s="83"/>
      <c r="T334" s="83"/>
      <c r="U334" s="83"/>
      <c r="V334" s="84">
        <f t="shared" si="29"/>
        <v>4656</v>
      </c>
    </row>
    <row r="335" spans="1:22" ht="26.25" x14ac:dyDescent="0.25">
      <c r="A335" s="77" t="s">
        <v>284</v>
      </c>
      <c r="B335" s="77" t="s">
        <v>154</v>
      </c>
      <c r="C335" s="82" t="s">
        <v>81</v>
      </c>
      <c r="D335" s="83"/>
      <c r="E335" s="83"/>
      <c r="F335" s="83"/>
      <c r="G335" s="83"/>
      <c r="H335" s="83">
        <v>1000</v>
      </c>
      <c r="I335" s="83"/>
      <c r="J335" s="83"/>
      <c r="K335" s="83"/>
      <c r="L335" s="83"/>
      <c r="M335" s="83"/>
      <c r="N335" s="45">
        <f t="shared" si="28"/>
        <v>1000</v>
      </c>
      <c r="O335" s="83"/>
      <c r="P335" s="83">
        <v>14774</v>
      </c>
      <c r="Q335" s="83">
        <v>3000</v>
      </c>
      <c r="R335" s="83"/>
      <c r="S335" s="83"/>
      <c r="T335" s="83"/>
      <c r="U335" s="83"/>
      <c r="V335" s="84">
        <f t="shared" si="29"/>
        <v>18774</v>
      </c>
    </row>
    <row r="336" spans="1:22" ht="26.25" x14ac:dyDescent="0.25">
      <c r="A336" s="77" t="s">
        <v>284</v>
      </c>
      <c r="B336" s="77" t="s">
        <v>287</v>
      </c>
      <c r="C336" s="82" t="s">
        <v>81</v>
      </c>
      <c r="D336" s="83"/>
      <c r="E336" s="83"/>
      <c r="F336" s="83"/>
      <c r="G336" s="83"/>
      <c r="H336" s="83">
        <v>1270</v>
      </c>
      <c r="I336" s="83"/>
      <c r="J336" s="83"/>
      <c r="K336" s="83"/>
      <c r="L336" s="83"/>
      <c r="M336" s="83"/>
      <c r="N336" s="45">
        <f t="shared" si="28"/>
        <v>1270</v>
      </c>
      <c r="O336" s="83"/>
      <c r="P336" s="83"/>
      <c r="Q336" s="83"/>
      <c r="R336" s="83"/>
      <c r="S336" s="83"/>
      <c r="T336" s="83"/>
      <c r="U336" s="83"/>
      <c r="V336" s="84">
        <f t="shared" si="29"/>
        <v>1270</v>
      </c>
    </row>
    <row r="337" spans="1:22" ht="26.25" x14ac:dyDescent="0.25">
      <c r="A337" s="77" t="s">
        <v>284</v>
      </c>
      <c r="B337" s="77" t="s">
        <v>230</v>
      </c>
      <c r="C337" s="82" t="s">
        <v>81</v>
      </c>
      <c r="D337" s="83"/>
      <c r="E337" s="83">
        <v>40</v>
      </c>
      <c r="F337" s="83"/>
      <c r="G337" s="83"/>
      <c r="H337" s="83"/>
      <c r="I337" s="83"/>
      <c r="J337" s="83">
        <v>250</v>
      </c>
      <c r="K337" s="83"/>
      <c r="L337" s="83"/>
      <c r="M337" s="83"/>
      <c r="N337" s="45">
        <f t="shared" si="28"/>
        <v>290</v>
      </c>
      <c r="O337" s="83"/>
      <c r="P337" s="83">
        <v>700</v>
      </c>
      <c r="Q337" s="83">
        <v>90</v>
      </c>
      <c r="R337" s="83"/>
      <c r="S337" s="83"/>
      <c r="T337" s="83"/>
      <c r="U337" s="83"/>
      <c r="V337" s="84">
        <f t="shared" si="29"/>
        <v>1080</v>
      </c>
    </row>
    <row r="338" spans="1:22" ht="26.25" x14ac:dyDescent="0.25">
      <c r="A338" s="77" t="s">
        <v>284</v>
      </c>
      <c r="B338" s="77" t="s">
        <v>288</v>
      </c>
      <c r="C338" s="82" t="s">
        <v>81</v>
      </c>
      <c r="D338" s="83">
        <v>109689</v>
      </c>
      <c r="E338" s="83">
        <v>45</v>
      </c>
      <c r="F338" s="83"/>
      <c r="G338" s="83"/>
      <c r="H338" s="83">
        <v>9000</v>
      </c>
      <c r="I338" s="83"/>
      <c r="J338" s="83">
        <v>1800</v>
      </c>
      <c r="K338" s="83"/>
      <c r="L338" s="83"/>
      <c r="M338" s="83"/>
      <c r="N338" s="45">
        <f t="shared" si="28"/>
        <v>120534</v>
      </c>
      <c r="O338" s="83">
        <v>120</v>
      </c>
      <c r="P338" s="83">
        <v>9600</v>
      </c>
      <c r="Q338" s="83">
        <v>5500</v>
      </c>
      <c r="R338" s="83"/>
      <c r="S338" s="83"/>
      <c r="T338" s="83"/>
      <c r="U338" s="83">
        <v>400</v>
      </c>
      <c r="V338" s="84">
        <f t="shared" si="29"/>
        <v>136154</v>
      </c>
    </row>
    <row r="339" spans="1:22" x14ac:dyDescent="0.25">
      <c r="A339" s="85" t="s">
        <v>284</v>
      </c>
      <c r="B339" s="85" t="s">
        <v>181</v>
      </c>
      <c r="C339" s="86"/>
      <c r="D339" s="84">
        <f t="shared" ref="D339:U339" si="30">SUM(D309:D338)</f>
        <v>290320</v>
      </c>
      <c r="E339" s="84">
        <f t="shared" si="30"/>
        <v>4025</v>
      </c>
      <c r="F339" s="84">
        <f t="shared" si="30"/>
        <v>0</v>
      </c>
      <c r="G339" s="84">
        <f t="shared" si="30"/>
        <v>0</v>
      </c>
      <c r="H339" s="84">
        <f t="shared" si="30"/>
        <v>24680</v>
      </c>
      <c r="I339" s="84">
        <f t="shared" si="30"/>
        <v>10530</v>
      </c>
      <c r="J339" s="84">
        <f t="shared" si="30"/>
        <v>16230</v>
      </c>
      <c r="K339" s="84">
        <f t="shared" si="30"/>
        <v>5813</v>
      </c>
      <c r="L339" s="84">
        <f t="shared" si="30"/>
        <v>0</v>
      </c>
      <c r="M339" s="84">
        <f t="shared" si="30"/>
        <v>0</v>
      </c>
      <c r="N339" s="84">
        <f t="shared" si="28"/>
        <v>351598</v>
      </c>
      <c r="O339" s="84">
        <f t="shared" si="30"/>
        <v>660</v>
      </c>
      <c r="P339" s="84">
        <f t="shared" si="30"/>
        <v>48324</v>
      </c>
      <c r="Q339" s="84">
        <f t="shared" si="30"/>
        <v>26980</v>
      </c>
      <c r="R339" s="84">
        <f t="shared" si="30"/>
        <v>1489</v>
      </c>
      <c r="S339" s="84">
        <f t="shared" si="30"/>
        <v>0</v>
      </c>
      <c r="T339" s="84">
        <f t="shared" si="30"/>
        <v>3400</v>
      </c>
      <c r="U339" s="84">
        <f t="shared" si="30"/>
        <v>400</v>
      </c>
      <c r="V339" s="84">
        <f t="shared" si="29"/>
        <v>432851</v>
      </c>
    </row>
    <row r="340" spans="1:22" x14ac:dyDescent="0.25">
      <c r="A340" s="77" t="s">
        <v>289</v>
      </c>
      <c r="B340" s="77" t="s">
        <v>152</v>
      </c>
      <c r="C340" s="82" t="s">
        <v>38</v>
      </c>
      <c r="D340" s="83">
        <v>59308</v>
      </c>
      <c r="E340" s="83">
        <v>680</v>
      </c>
      <c r="F340" s="83"/>
      <c r="G340" s="83">
        <v>650</v>
      </c>
      <c r="H340" s="83">
        <v>1680</v>
      </c>
      <c r="I340" s="83">
        <v>546</v>
      </c>
      <c r="J340" s="83">
        <v>3960</v>
      </c>
      <c r="K340" s="83"/>
      <c r="L340" s="83"/>
      <c r="M340" s="83"/>
      <c r="N340" s="45">
        <f t="shared" si="28"/>
        <v>66824</v>
      </c>
      <c r="O340" s="83">
        <v>300</v>
      </c>
      <c r="P340" s="83">
        <v>6000</v>
      </c>
      <c r="Q340" s="83">
        <v>4300</v>
      </c>
      <c r="R340" s="83"/>
      <c r="S340" s="83"/>
      <c r="T340" s="83"/>
      <c r="U340" s="83"/>
      <c r="V340" s="84">
        <f t="shared" si="29"/>
        <v>77424</v>
      </c>
    </row>
    <row r="341" spans="1:22" x14ac:dyDescent="0.25">
      <c r="A341" s="77" t="s">
        <v>289</v>
      </c>
      <c r="B341" s="77" t="s">
        <v>169</v>
      </c>
      <c r="C341" s="82" t="s">
        <v>113</v>
      </c>
      <c r="D341" s="83"/>
      <c r="E341" s="83">
        <v>278</v>
      </c>
      <c r="F341" s="83"/>
      <c r="G341" s="83">
        <v>40</v>
      </c>
      <c r="H341" s="83">
        <v>300</v>
      </c>
      <c r="I341" s="83">
        <v>60</v>
      </c>
      <c r="J341" s="83">
        <v>520</v>
      </c>
      <c r="K341" s="83"/>
      <c r="L341" s="83"/>
      <c r="M341" s="83"/>
      <c r="N341" s="45">
        <f t="shared" si="28"/>
        <v>1198</v>
      </c>
      <c r="O341" s="83">
        <v>60</v>
      </c>
      <c r="P341" s="83">
        <v>120</v>
      </c>
      <c r="Q341" s="83">
        <v>80</v>
      </c>
      <c r="R341" s="83"/>
      <c r="S341" s="83"/>
      <c r="T341" s="83"/>
      <c r="U341" s="83"/>
      <c r="V341" s="84">
        <f t="shared" si="29"/>
        <v>1458</v>
      </c>
    </row>
    <row r="342" spans="1:22" x14ac:dyDescent="0.25">
      <c r="A342" s="77" t="s">
        <v>289</v>
      </c>
      <c r="B342" s="77" t="s">
        <v>290</v>
      </c>
      <c r="C342" s="82" t="s">
        <v>59</v>
      </c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45">
        <f t="shared" si="28"/>
        <v>0</v>
      </c>
      <c r="O342" s="83"/>
      <c r="P342" s="83">
        <v>2840</v>
      </c>
      <c r="Q342" s="83">
        <v>1430</v>
      </c>
      <c r="R342" s="83"/>
      <c r="S342" s="83"/>
      <c r="T342" s="83"/>
      <c r="U342" s="83"/>
      <c r="V342" s="84">
        <f t="shared" si="29"/>
        <v>4270</v>
      </c>
    </row>
    <row r="343" spans="1:22" ht="26.25" x14ac:dyDescent="0.25">
      <c r="A343" s="77" t="s">
        <v>289</v>
      </c>
      <c r="B343" s="77" t="s">
        <v>155</v>
      </c>
      <c r="C343" s="82" t="s">
        <v>81</v>
      </c>
      <c r="D343" s="83">
        <v>19926</v>
      </c>
      <c r="E343" s="83"/>
      <c r="F343" s="83"/>
      <c r="G343" s="83"/>
      <c r="H343" s="83">
        <v>350</v>
      </c>
      <c r="I343" s="83"/>
      <c r="J343" s="83">
        <v>1100</v>
      </c>
      <c r="K343" s="83"/>
      <c r="L343" s="83"/>
      <c r="M343" s="83"/>
      <c r="N343" s="45">
        <f t="shared" si="28"/>
        <v>21376</v>
      </c>
      <c r="O343" s="83"/>
      <c r="P343" s="83">
        <v>1500</v>
      </c>
      <c r="Q343" s="83">
        <v>2500</v>
      </c>
      <c r="R343" s="83"/>
      <c r="S343" s="83"/>
      <c r="T343" s="83"/>
      <c r="U343" s="83"/>
      <c r="V343" s="84">
        <f t="shared" si="29"/>
        <v>25376</v>
      </c>
    </row>
    <row r="344" spans="1:22" x14ac:dyDescent="0.25">
      <c r="A344" s="77" t="s">
        <v>289</v>
      </c>
      <c r="B344" s="77" t="s">
        <v>291</v>
      </c>
      <c r="C344" s="82" t="s">
        <v>81</v>
      </c>
      <c r="D344" s="83">
        <v>845</v>
      </c>
      <c r="E344" s="83"/>
      <c r="F344" s="83"/>
      <c r="G344" s="83"/>
      <c r="H344" s="83"/>
      <c r="I344" s="83"/>
      <c r="J344" s="83">
        <v>230</v>
      </c>
      <c r="K344" s="83"/>
      <c r="L344" s="83"/>
      <c r="M344" s="83"/>
      <c r="N344" s="45">
        <f t="shared" si="28"/>
        <v>1075</v>
      </c>
      <c r="O344" s="83"/>
      <c r="P344" s="83">
        <v>180</v>
      </c>
      <c r="Q344" s="83">
        <v>100</v>
      </c>
      <c r="R344" s="83"/>
      <c r="S344" s="83"/>
      <c r="T344" s="83"/>
      <c r="U344" s="83"/>
      <c r="V344" s="84">
        <f t="shared" si="29"/>
        <v>1355</v>
      </c>
    </row>
    <row r="345" spans="1:22" ht="26.25" x14ac:dyDescent="0.25">
      <c r="A345" s="77" t="s">
        <v>289</v>
      </c>
      <c r="B345" s="77" t="s">
        <v>154</v>
      </c>
      <c r="C345" s="82" t="s">
        <v>81</v>
      </c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45">
        <f t="shared" si="28"/>
        <v>0</v>
      </c>
      <c r="O345" s="83"/>
      <c r="P345" s="83">
        <v>16960</v>
      </c>
      <c r="Q345" s="83">
        <v>2000</v>
      </c>
      <c r="R345" s="83"/>
      <c r="S345" s="83"/>
      <c r="T345" s="83"/>
      <c r="U345" s="83"/>
      <c r="V345" s="84">
        <f t="shared" si="29"/>
        <v>18960</v>
      </c>
    </row>
    <row r="346" spans="1:22" x14ac:dyDescent="0.25">
      <c r="A346" s="77" t="s">
        <v>289</v>
      </c>
      <c r="B346" s="77" t="s">
        <v>292</v>
      </c>
      <c r="C346" s="82" t="s">
        <v>85</v>
      </c>
      <c r="D346" s="83">
        <v>12932</v>
      </c>
      <c r="E346" s="83">
        <v>20</v>
      </c>
      <c r="F346" s="83"/>
      <c r="G346" s="83">
        <v>40</v>
      </c>
      <c r="H346" s="83">
        <v>320</v>
      </c>
      <c r="I346" s="83">
        <v>96</v>
      </c>
      <c r="J346" s="83">
        <v>720</v>
      </c>
      <c r="K346" s="83"/>
      <c r="L346" s="83"/>
      <c r="M346" s="83"/>
      <c r="N346" s="45">
        <f t="shared" si="28"/>
        <v>14128</v>
      </c>
      <c r="O346" s="83">
        <v>50</v>
      </c>
      <c r="P346" s="83">
        <v>140</v>
      </c>
      <c r="Q346" s="83">
        <v>320</v>
      </c>
      <c r="R346" s="83"/>
      <c r="S346" s="83"/>
      <c r="T346" s="83"/>
      <c r="U346" s="83"/>
      <c r="V346" s="84">
        <f t="shared" si="29"/>
        <v>14638</v>
      </c>
    </row>
    <row r="347" spans="1:22" x14ac:dyDescent="0.25">
      <c r="A347" s="77" t="s">
        <v>289</v>
      </c>
      <c r="B347" s="77" t="s">
        <v>293</v>
      </c>
      <c r="C347" s="82" t="s">
        <v>89</v>
      </c>
      <c r="D347" s="83">
        <v>1572</v>
      </c>
      <c r="E347" s="83"/>
      <c r="F347" s="83"/>
      <c r="G347" s="83"/>
      <c r="H347" s="83"/>
      <c r="I347" s="83"/>
      <c r="J347" s="83">
        <v>50</v>
      </c>
      <c r="K347" s="83"/>
      <c r="L347" s="83"/>
      <c r="M347" s="83"/>
      <c r="N347" s="45">
        <f t="shared" si="28"/>
        <v>1622</v>
      </c>
      <c r="O347" s="83"/>
      <c r="P347" s="83">
        <v>200</v>
      </c>
      <c r="Q347" s="83">
        <v>100</v>
      </c>
      <c r="R347" s="83"/>
      <c r="S347" s="83"/>
      <c r="T347" s="83"/>
      <c r="U347" s="83"/>
      <c r="V347" s="84">
        <f t="shared" si="29"/>
        <v>1922</v>
      </c>
    </row>
    <row r="348" spans="1:22" ht="26.25" x14ac:dyDescent="0.25">
      <c r="A348" s="77" t="s">
        <v>289</v>
      </c>
      <c r="B348" s="77" t="s">
        <v>294</v>
      </c>
      <c r="C348" s="82" t="s">
        <v>89</v>
      </c>
      <c r="D348" s="83">
        <v>14445</v>
      </c>
      <c r="E348" s="83">
        <v>3</v>
      </c>
      <c r="F348" s="83"/>
      <c r="G348" s="83">
        <v>1440</v>
      </c>
      <c r="H348" s="83">
        <v>2600</v>
      </c>
      <c r="I348" s="83">
        <v>415</v>
      </c>
      <c r="J348" s="83"/>
      <c r="K348" s="83"/>
      <c r="L348" s="83"/>
      <c r="M348" s="83"/>
      <c r="N348" s="45">
        <f t="shared" si="28"/>
        <v>18903</v>
      </c>
      <c r="O348" s="83"/>
      <c r="P348" s="83">
        <v>450</v>
      </c>
      <c r="Q348" s="83">
        <v>900</v>
      </c>
      <c r="R348" s="83"/>
      <c r="S348" s="83"/>
      <c r="T348" s="83"/>
      <c r="U348" s="83"/>
      <c r="V348" s="84">
        <f t="shared" si="29"/>
        <v>20253</v>
      </c>
    </row>
    <row r="349" spans="1:22" x14ac:dyDescent="0.25">
      <c r="A349" s="77" t="s">
        <v>289</v>
      </c>
      <c r="B349" s="77" t="s">
        <v>158</v>
      </c>
      <c r="C349" s="82" t="s">
        <v>91</v>
      </c>
      <c r="D349" s="83">
        <v>8083</v>
      </c>
      <c r="E349" s="83">
        <v>190</v>
      </c>
      <c r="F349" s="83"/>
      <c r="G349" s="83">
        <v>50</v>
      </c>
      <c r="H349" s="83">
        <v>540</v>
      </c>
      <c r="I349" s="83">
        <v>265</v>
      </c>
      <c r="J349" s="83">
        <v>15</v>
      </c>
      <c r="K349" s="83"/>
      <c r="L349" s="83"/>
      <c r="M349" s="83"/>
      <c r="N349" s="45">
        <f t="shared" si="28"/>
        <v>9143</v>
      </c>
      <c r="O349" s="83">
        <v>60</v>
      </c>
      <c r="P349" s="83">
        <v>250</v>
      </c>
      <c r="Q349" s="83">
        <v>450</v>
      </c>
      <c r="R349" s="83">
        <v>2125</v>
      </c>
      <c r="S349" s="83"/>
      <c r="T349" s="83"/>
      <c r="U349" s="83"/>
      <c r="V349" s="84">
        <f t="shared" si="29"/>
        <v>12028</v>
      </c>
    </row>
    <row r="350" spans="1:22" x14ac:dyDescent="0.25">
      <c r="A350" s="77" t="s">
        <v>289</v>
      </c>
      <c r="B350" s="77" t="s">
        <v>295</v>
      </c>
      <c r="C350" s="82" t="s">
        <v>91</v>
      </c>
      <c r="D350" s="83">
        <v>5651</v>
      </c>
      <c r="E350" s="83"/>
      <c r="F350" s="83"/>
      <c r="G350" s="83"/>
      <c r="H350" s="83">
        <v>320</v>
      </c>
      <c r="I350" s="83"/>
      <c r="J350" s="83">
        <v>900</v>
      </c>
      <c r="K350" s="83"/>
      <c r="L350" s="83"/>
      <c r="M350" s="83"/>
      <c r="N350" s="45">
        <f t="shared" si="28"/>
        <v>6871</v>
      </c>
      <c r="O350" s="83"/>
      <c r="P350" s="83">
        <v>700</v>
      </c>
      <c r="Q350" s="83">
        <v>1100</v>
      </c>
      <c r="R350" s="83"/>
      <c r="S350" s="83"/>
      <c r="T350" s="83"/>
      <c r="U350" s="83"/>
      <c r="V350" s="84">
        <f t="shared" si="29"/>
        <v>8671</v>
      </c>
    </row>
    <row r="351" spans="1:22" x14ac:dyDescent="0.25">
      <c r="A351" s="77" t="s">
        <v>289</v>
      </c>
      <c r="B351" s="77" t="s">
        <v>159</v>
      </c>
      <c r="C351" s="82" t="s">
        <v>91</v>
      </c>
      <c r="D351" s="83">
        <v>18197</v>
      </c>
      <c r="E351" s="83">
        <v>240</v>
      </c>
      <c r="F351" s="83"/>
      <c r="G351" s="83">
        <v>644</v>
      </c>
      <c r="H351" s="83">
        <v>1200</v>
      </c>
      <c r="I351" s="83">
        <v>1350</v>
      </c>
      <c r="J351" s="83">
        <v>300</v>
      </c>
      <c r="K351" s="83"/>
      <c r="L351" s="83"/>
      <c r="M351" s="83"/>
      <c r="N351" s="45">
        <f t="shared" si="28"/>
        <v>21931</v>
      </c>
      <c r="O351" s="83">
        <v>50</v>
      </c>
      <c r="P351" s="83">
        <v>3900</v>
      </c>
      <c r="Q351" s="83">
        <v>2600</v>
      </c>
      <c r="R351" s="83"/>
      <c r="S351" s="83"/>
      <c r="T351" s="83"/>
      <c r="U351" s="83"/>
      <c r="V351" s="84">
        <f t="shared" si="29"/>
        <v>28481</v>
      </c>
    </row>
    <row r="352" spans="1:22" ht="39" x14ac:dyDescent="0.25">
      <c r="A352" s="77" t="s">
        <v>289</v>
      </c>
      <c r="B352" s="77" t="s">
        <v>186</v>
      </c>
      <c r="C352" s="87" t="s">
        <v>91</v>
      </c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45">
        <f t="shared" si="28"/>
        <v>0</v>
      </c>
      <c r="O352" s="83"/>
      <c r="P352" s="83"/>
      <c r="Q352" s="83"/>
      <c r="R352" s="83"/>
      <c r="S352" s="83"/>
      <c r="T352" s="83"/>
      <c r="U352" s="83"/>
      <c r="V352" s="84">
        <f t="shared" si="29"/>
        <v>0</v>
      </c>
    </row>
    <row r="353" spans="1:22" x14ac:dyDescent="0.25">
      <c r="A353" s="77" t="s">
        <v>289</v>
      </c>
      <c r="B353" s="77" t="s">
        <v>296</v>
      </c>
      <c r="C353" s="82" t="s">
        <v>91</v>
      </c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45">
        <f t="shared" si="28"/>
        <v>0</v>
      </c>
      <c r="O353" s="83"/>
      <c r="P353" s="83">
        <v>10430</v>
      </c>
      <c r="Q353" s="83">
        <v>2135</v>
      </c>
      <c r="R353" s="83"/>
      <c r="S353" s="83"/>
      <c r="T353" s="83"/>
      <c r="U353" s="83"/>
      <c r="V353" s="84">
        <f t="shared" si="29"/>
        <v>12565</v>
      </c>
    </row>
    <row r="354" spans="1:22" x14ac:dyDescent="0.25">
      <c r="A354" s="77" t="s">
        <v>289</v>
      </c>
      <c r="B354" s="77" t="s">
        <v>297</v>
      </c>
      <c r="C354" s="82" t="s">
        <v>99</v>
      </c>
      <c r="D354" s="83">
        <v>15202</v>
      </c>
      <c r="E354" s="83"/>
      <c r="F354" s="83"/>
      <c r="G354" s="83">
        <v>1100</v>
      </c>
      <c r="H354" s="83">
        <v>2720</v>
      </c>
      <c r="I354" s="83">
        <v>990</v>
      </c>
      <c r="J354" s="83"/>
      <c r="K354" s="83">
        <v>3581</v>
      </c>
      <c r="L354" s="83"/>
      <c r="M354" s="83"/>
      <c r="N354" s="45">
        <f t="shared" si="28"/>
        <v>23593</v>
      </c>
      <c r="O354" s="83">
        <v>50</v>
      </c>
      <c r="P354" s="83">
        <v>150</v>
      </c>
      <c r="Q354" s="83">
        <v>500</v>
      </c>
      <c r="R354" s="83"/>
      <c r="S354" s="83"/>
      <c r="T354" s="83"/>
      <c r="U354" s="83"/>
      <c r="V354" s="84">
        <f t="shared" si="29"/>
        <v>24293</v>
      </c>
    </row>
    <row r="355" spans="1:22" ht="39" x14ac:dyDescent="0.25">
      <c r="A355" s="77" t="s">
        <v>289</v>
      </c>
      <c r="B355" s="77" t="s">
        <v>250</v>
      </c>
      <c r="C355" s="82" t="s">
        <v>99</v>
      </c>
      <c r="D355" s="83">
        <v>11252</v>
      </c>
      <c r="E355" s="83"/>
      <c r="F355" s="83"/>
      <c r="G355" s="83"/>
      <c r="H355" s="83"/>
      <c r="I355" s="83"/>
      <c r="J355" s="83"/>
      <c r="K355" s="83"/>
      <c r="L355" s="83"/>
      <c r="M355" s="83"/>
      <c r="N355" s="45">
        <f t="shared" si="28"/>
        <v>11252</v>
      </c>
      <c r="O355" s="83"/>
      <c r="P355" s="83"/>
      <c r="Q355" s="83"/>
      <c r="R355" s="83"/>
      <c r="S355" s="83"/>
      <c r="T355" s="83"/>
      <c r="U355" s="83"/>
      <c r="V355" s="84">
        <f t="shared" si="29"/>
        <v>11252</v>
      </c>
    </row>
    <row r="356" spans="1:22" x14ac:dyDescent="0.25">
      <c r="A356" s="77" t="s">
        <v>289</v>
      </c>
      <c r="B356" s="77" t="s">
        <v>163</v>
      </c>
      <c r="C356" s="82" t="s">
        <v>101</v>
      </c>
      <c r="D356" s="83">
        <v>85277</v>
      </c>
      <c r="E356" s="83">
        <v>1230</v>
      </c>
      <c r="F356" s="83"/>
      <c r="G356" s="83">
        <v>2980</v>
      </c>
      <c r="H356" s="83">
        <v>8595</v>
      </c>
      <c r="I356" s="83">
        <v>7189</v>
      </c>
      <c r="J356" s="83">
        <v>2160</v>
      </c>
      <c r="K356" s="83">
        <v>3042</v>
      </c>
      <c r="L356" s="83"/>
      <c r="M356" s="83"/>
      <c r="N356" s="45">
        <f t="shared" si="28"/>
        <v>110473</v>
      </c>
      <c r="O356" s="83">
        <v>660</v>
      </c>
      <c r="P356" s="83">
        <v>5700</v>
      </c>
      <c r="Q356" s="83">
        <v>9800</v>
      </c>
      <c r="R356" s="83"/>
      <c r="S356" s="83"/>
      <c r="T356" s="83"/>
      <c r="U356" s="83">
        <v>120</v>
      </c>
      <c r="V356" s="84">
        <f t="shared" si="29"/>
        <v>126753</v>
      </c>
    </row>
    <row r="357" spans="1:22" ht="39" x14ac:dyDescent="0.25">
      <c r="A357" s="77" t="s">
        <v>289</v>
      </c>
      <c r="B357" s="77" t="s">
        <v>190</v>
      </c>
      <c r="C357" s="82" t="s">
        <v>101</v>
      </c>
      <c r="D357" s="83">
        <v>7465</v>
      </c>
      <c r="E357" s="83"/>
      <c r="F357" s="83"/>
      <c r="G357" s="83"/>
      <c r="H357" s="83"/>
      <c r="I357" s="83"/>
      <c r="J357" s="83"/>
      <c r="K357" s="83"/>
      <c r="L357" s="83"/>
      <c r="M357" s="83"/>
      <c r="N357" s="45">
        <f t="shared" si="28"/>
        <v>7465</v>
      </c>
      <c r="O357" s="83"/>
      <c r="P357" s="83"/>
      <c r="Q357" s="83"/>
      <c r="R357" s="83"/>
      <c r="S357" s="83"/>
      <c r="T357" s="83"/>
      <c r="U357" s="83"/>
      <c r="V357" s="84">
        <f t="shared" si="29"/>
        <v>7465</v>
      </c>
    </row>
    <row r="358" spans="1:22" ht="51.75" x14ac:dyDescent="0.25">
      <c r="A358" s="77" t="s">
        <v>289</v>
      </c>
      <c r="B358" s="77" t="s">
        <v>191</v>
      </c>
      <c r="C358" s="82" t="s">
        <v>101</v>
      </c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45">
        <f t="shared" si="28"/>
        <v>0</v>
      </c>
      <c r="O358" s="83"/>
      <c r="P358" s="83"/>
      <c r="Q358" s="83"/>
      <c r="R358" s="83"/>
      <c r="S358" s="83"/>
      <c r="T358" s="83"/>
      <c r="U358" s="83"/>
      <c r="V358" s="84">
        <f t="shared" si="29"/>
        <v>0</v>
      </c>
    </row>
    <row r="359" spans="1:22" ht="26.25" x14ac:dyDescent="0.25">
      <c r="A359" s="77" t="s">
        <v>289</v>
      </c>
      <c r="B359" s="77" t="s">
        <v>172</v>
      </c>
      <c r="C359" s="82" t="s">
        <v>101</v>
      </c>
      <c r="D359" s="83">
        <v>52797</v>
      </c>
      <c r="E359" s="83"/>
      <c r="F359" s="83"/>
      <c r="G359" s="83"/>
      <c r="H359" s="83"/>
      <c r="I359" s="83"/>
      <c r="J359" s="83"/>
      <c r="K359" s="83"/>
      <c r="L359" s="83"/>
      <c r="M359" s="83"/>
      <c r="N359" s="45">
        <f t="shared" si="28"/>
        <v>52797</v>
      </c>
      <c r="O359" s="83"/>
      <c r="P359" s="83"/>
      <c r="Q359" s="83"/>
      <c r="R359" s="83"/>
      <c r="S359" s="83"/>
      <c r="T359" s="83"/>
      <c r="U359" s="83"/>
      <c r="V359" s="84">
        <f t="shared" si="29"/>
        <v>52797</v>
      </c>
    </row>
    <row r="360" spans="1:22" ht="39" x14ac:dyDescent="0.25">
      <c r="A360" s="77" t="s">
        <v>289</v>
      </c>
      <c r="B360" s="77" t="s">
        <v>173</v>
      </c>
      <c r="C360" s="82" t="s">
        <v>101</v>
      </c>
      <c r="D360" s="83">
        <v>1672</v>
      </c>
      <c r="E360" s="83"/>
      <c r="F360" s="83"/>
      <c r="G360" s="83"/>
      <c r="H360" s="83"/>
      <c r="I360" s="83"/>
      <c r="J360" s="83"/>
      <c r="K360" s="83"/>
      <c r="L360" s="83"/>
      <c r="M360" s="83"/>
      <c r="N360" s="45">
        <f t="shared" si="28"/>
        <v>1672</v>
      </c>
      <c r="O360" s="83"/>
      <c r="P360" s="83"/>
      <c r="Q360" s="83"/>
      <c r="R360" s="83"/>
      <c r="S360" s="83"/>
      <c r="T360" s="83"/>
      <c r="U360" s="83"/>
      <c r="V360" s="84">
        <f t="shared" si="29"/>
        <v>1672</v>
      </c>
    </row>
    <row r="361" spans="1:22" ht="26.25" x14ac:dyDescent="0.25">
      <c r="A361" s="77" t="s">
        <v>289</v>
      </c>
      <c r="B361" s="77" t="s">
        <v>174</v>
      </c>
      <c r="C361" s="82" t="s">
        <v>103</v>
      </c>
      <c r="D361" s="83">
        <v>6192</v>
      </c>
      <c r="E361" s="83"/>
      <c r="F361" s="83"/>
      <c r="G361" s="83"/>
      <c r="H361" s="83"/>
      <c r="I361" s="83"/>
      <c r="J361" s="83"/>
      <c r="K361" s="83"/>
      <c r="L361" s="83"/>
      <c r="M361" s="83"/>
      <c r="N361" s="45">
        <f t="shared" si="28"/>
        <v>6192</v>
      </c>
      <c r="O361" s="83"/>
      <c r="P361" s="83"/>
      <c r="Q361" s="83"/>
      <c r="R361" s="83"/>
      <c r="S361" s="83"/>
      <c r="T361" s="83"/>
      <c r="U361" s="83"/>
      <c r="V361" s="84">
        <f t="shared" si="29"/>
        <v>6192</v>
      </c>
    </row>
    <row r="362" spans="1:22" ht="39" x14ac:dyDescent="0.25">
      <c r="A362" s="77" t="s">
        <v>289</v>
      </c>
      <c r="B362" s="77" t="s">
        <v>175</v>
      </c>
      <c r="C362" s="82" t="s">
        <v>103</v>
      </c>
      <c r="D362" s="83">
        <v>114</v>
      </c>
      <c r="E362" s="83"/>
      <c r="F362" s="83"/>
      <c r="G362" s="83"/>
      <c r="H362" s="83"/>
      <c r="I362" s="83"/>
      <c r="J362" s="83"/>
      <c r="K362" s="83"/>
      <c r="L362" s="83"/>
      <c r="M362" s="83"/>
      <c r="N362" s="45">
        <f t="shared" si="28"/>
        <v>114</v>
      </c>
      <c r="O362" s="83"/>
      <c r="P362" s="83"/>
      <c r="Q362" s="83"/>
      <c r="R362" s="83"/>
      <c r="S362" s="83"/>
      <c r="T362" s="83"/>
      <c r="U362" s="83"/>
      <c r="V362" s="84">
        <f t="shared" si="29"/>
        <v>114</v>
      </c>
    </row>
    <row r="363" spans="1:22" ht="26.25" x14ac:dyDescent="0.25">
      <c r="A363" s="77" t="s">
        <v>289</v>
      </c>
      <c r="B363" s="77" t="s">
        <v>176</v>
      </c>
      <c r="C363" s="82" t="s">
        <v>99</v>
      </c>
      <c r="D363" s="83">
        <v>10482</v>
      </c>
      <c r="E363" s="83"/>
      <c r="F363" s="83"/>
      <c r="G363" s="83"/>
      <c r="H363" s="83"/>
      <c r="I363" s="83"/>
      <c r="J363" s="83"/>
      <c r="K363" s="83"/>
      <c r="L363" s="83"/>
      <c r="M363" s="83"/>
      <c r="N363" s="45">
        <f t="shared" si="28"/>
        <v>10482</v>
      </c>
      <c r="O363" s="83"/>
      <c r="P363" s="83"/>
      <c r="Q363" s="83"/>
      <c r="R363" s="83"/>
      <c r="S363" s="83"/>
      <c r="T363" s="83"/>
      <c r="U363" s="83"/>
      <c r="V363" s="84">
        <f t="shared" si="29"/>
        <v>10482</v>
      </c>
    </row>
    <row r="364" spans="1:22" ht="26.25" x14ac:dyDescent="0.25">
      <c r="A364" s="77" t="s">
        <v>289</v>
      </c>
      <c r="B364" s="77" t="s">
        <v>170</v>
      </c>
      <c r="C364" s="82" t="s">
        <v>105</v>
      </c>
      <c r="D364" s="83"/>
      <c r="E364" s="83"/>
      <c r="F364" s="83"/>
      <c r="G364" s="83"/>
      <c r="H364" s="83"/>
      <c r="I364" s="83"/>
      <c r="J364" s="83"/>
      <c r="K364" s="83"/>
      <c r="L364" s="83">
        <v>12116</v>
      </c>
      <c r="M364" s="83"/>
      <c r="N364" s="45">
        <f t="shared" si="28"/>
        <v>12116</v>
      </c>
      <c r="O364" s="83"/>
      <c r="P364" s="83"/>
      <c r="Q364" s="83"/>
      <c r="R364" s="83"/>
      <c r="S364" s="83"/>
      <c r="T364" s="83"/>
      <c r="U364" s="83"/>
      <c r="V364" s="84">
        <f t="shared" si="29"/>
        <v>12116</v>
      </c>
    </row>
    <row r="365" spans="1:22" x14ac:dyDescent="0.25">
      <c r="A365" s="77" t="s">
        <v>289</v>
      </c>
      <c r="B365" s="77" t="s">
        <v>178</v>
      </c>
      <c r="C365" s="82" t="s">
        <v>115</v>
      </c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45">
        <f t="shared" si="28"/>
        <v>0</v>
      </c>
      <c r="O365" s="83"/>
      <c r="P365" s="83"/>
      <c r="Q365" s="83"/>
      <c r="R365" s="83"/>
      <c r="S365" s="83"/>
      <c r="T365" s="83">
        <v>5600</v>
      </c>
      <c r="U365" s="83"/>
      <c r="V365" s="84">
        <f t="shared" si="29"/>
        <v>5600</v>
      </c>
    </row>
    <row r="366" spans="1:22" x14ac:dyDescent="0.25">
      <c r="A366" s="77" t="s">
        <v>289</v>
      </c>
      <c r="B366" s="77" t="s">
        <v>179</v>
      </c>
      <c r="C366" s="82"/>
      <c r="D366" s="83">
        <f>ROUND((D340++D341+D343+D344+D347+D348+D349+D350+D351+D354+D355+D356+D363+D364)*0.02,0)</f>
        <v>5005</v>
      </c>
      <c r="E366" s="83"/>
      <c r="F366" s="83"/>
      <c r="G366" s="83"/>
      <c r="H366" s="83"/>
      <c r="I366" s="83"/>
      <c r="J366" s="83"/>
      <c r="K366" s="83"/>
      <c r="L366" s="83"/>
      <c r="M366" s="83"/>
      <c r="N366" s="45">
        <f t="shared" si="28"/>
        <v>5005</v>
      </c>
      <c r="O366" s="83"/>
      <c r="P366" s="83"/>
      <c r="Q366" s="83"/>
      <c r="R366" s="83"/>
      <c r="S366" s="83"/>
      <c r="T366" s="83"/>
      <c r="U366" s="83"/>
      <c r="V366" s="84">
        <f t="shared" si="29"/>
        <v>5005</v>
      </c>
    </row>
    <row r="367" spans="1:22" x14ac:dyDescent="0.25">
      <c r="A367" s="77" t="s">
        <v>289</v>
      </c>
      <c r="B367" s="77" t="s">
        <v>180</v>
      </c>
      <c r="C367" s="82"/>
      <c r="D367" s="83">
        <f>ROUND((D340+D341+D343+D344+D347+D348+D349+D350+D351+D354+D355+D356+D363+D364)/12*0.25,0)</f>
        <v>5213</v>
      </c>
      <c r="E367" s="83"/>
      <c r="F367" s="83"/>
      <c r="G367" s="83"/>
      <c r="H367" s="83"/>
      <c r="I367" s="83"/>
      <c r="J367" s="83"/>
      <c r="K367" s="83"/>
      <c r="L367" s="83"/>
      <c r="M367" s="83"/>
      <c r="N367" s="45">
        <f t="shared" si="28"/>
        <v>5213</v>
      </c>
      <c r="O367" s="83"/>
      <c r="P367" s="83"/>
      <c r="Q367" s="83"/>
      <c r="R367" s="83"/>
      <c r="S367" s="83"/>
      <c r="T367" s="83"/>
      <c r="U367" s="83"/>
      <c r="V367" s="84">
        <f t="shared" si="29"/>
        <v>5213</v>
      </c>
    </row>
    <row r="368" spans="1:22" x14ac:dyDescent="0.25">
      <c r="A368" s="77" t="s">
        <v>289</v>
      </c>
      <c r="B368" s="77" t="s">
        <v>298</v>
      </c>
      <c r="C368" s="82" t="s">
        <v>117</v>
      </c>
      <c r="D368" s="83"/>
      <c r="E368" s="83">
        <v>278</v>
      </c>
      <c r="F368" s="83"/>
      <c r="G368" s="83">
        <v>40</v>
      </c>
      <c r="H368" s="83">
        <v>300</v>
      </c>
      <c r="I368" s="83">
        <v>60</v>
      </c>
      <c r="J368" s="83">
        <v>946</v>
      </c>
      <c r="K368" s="83"/>
      <c r="L368" s="83"/>
      <c r="M368" s="83"/>
      <c r="N368" s="45">
        <f t="shared" si="28"/>
        <v>1624</v>
      </c>
      <c r="O368" s="83">
        <v>60</v>
      </c>
      <c r="P368" s="83">
        <v>200</v>
      </c>
      <c r="Q368" s="83">
        <v>300</v>
      </c>
      <c r="R368" s="83"/>
      <c r="S368" s="83"/>
      <c r="T368" s="83"/>
      <c r="U368" s="83"/>
      <c r="V368" s="84">
        <f t="shared" si="29"/>
        <v>2184</v>
      </c>
    </row>
    <row r="369" spans="1:22" ht="26.25" x14ac:dyDescent="0.25">
      <c r="A369" s="77" t="s">
        <v>289</v>
      </c>
      <c r="B369" s="77" t="s">
        <v>166</v>
      </c>
      <c r="C369" s="82" t="s">
        <v>101</v>
      </c>
      <c r="D369" s="83"/>
      <c r="E369" s="83"/>
      <c r="F369" s="83"/>
      <c r="G369" s="83"/>
      <c r="H369" s="83"/>
      <c r="I369" s="83"/>
      <c r="J369" s="83"/>
      <c r="K369" s="83">
        <v>1630</v>
      </c>
      <c r="L369" s="83"/>
      <c r="M369" s="83"/>
      <c r="N369" s="45">
        <f t="shared" si="28"/>
        <v>1630</v>
      </c>
      <c r="O369" s="83"/>
      <c r="P369" s="83"/>
      <c r="Q369" s="83"/>
      <c r="R369" s="83"/>
      <c r="S369" s="83"/>
      <c r="T369" s="83"/>
      <c r="U369" s="83"/>
      <c r="V369" s="84">
        <f t="shared" si="29"/>
        <v>1630</v>
      </c>
    </row>
    <row r="370" spans="1:22" ht="26.25" x14ac:dyDescent="0.25">
      <c r="A370" s="77" t="s">
        <v>289</v>
      </c>
      <c r="B370" s="77" t="s">
        <v>299</v>
      </c>
      <c r="C370" s="82" t="s">
        <v>117</v>
      </c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45">
        <f t="shared" si="28"/>
        <v>0</v>
      </c>
      <c r="O370" s="83"/>
      <c r="P370" s="83">
        <v>3000</v>
      </c>
      <c r="Q370" s="83"/>
      <c r="R370" s="83"/>
      <c r="S370" s="83"/>
      <c r="T370" s="83"/>
      <c r="U370" s="83"/>
      <c r="V370" s="84">
        <f t="shared" si="29"/>
        <v>3000</v>
      </c>
    </row>
    <row r="371" spans="1:22" x14ac:dyDescent="0.25">
      <c r="A371" s="85" t="s">
        <v>289</v>
      </c>
      <c r="B371" s="85" t="s">
        <v>181</v>
      </c>
      <c r="C371" s="86"/>
      <c r="D371" s="84">
        <f t="shared" ref="D371:M371" si="31">SUM(D340:D370)</f>
        <v>341630</v>
      </c>
      <c r="E371" s="84">
        <f t="shared" si="31"/>
        <v>2919</v>
      </c>
      <c r="F371" s="84">
        <f t="shared" si="31"/>
        <v>0</v>
      </c>
      <c r="G371" s="84">
        <f t="shared" si="31"/>
        <v>6984</v>
      </c>
      <c r="H371" s="84">
        <f t="shared" si="31"/>
        <v>18925</v>
      </c>
      <c r="I371" s="84">
        <f t="shared" si="31"/>
        <v>10971</v>
      </c>
      <c r="J371" s="84">
        <f t="shared" si="31"/>
        <v>10901</v>
      </c>
      <c r="K371" s="84">
        <f t="shared" si="31"/>
        <v>8253</v>
      </c>
      <c r="L371" s="84">
        <f t="shared" si="31"/>
        <v>12116</v>
      </c>
      <c r="M371" s="84">
        <f t="shared" si="31"/>
        <v>0</v>
      </c>
      <c r="N371" s="84">
        <f t="shared" si="28"/>
        <v>412699</v>
      </c>
      <c r="O371" s="84">
        <f t="shared" ref="O371:U371" si="32">SUM(O340:O370)</f>
        <v>1290</v>
      </c>
      <c r="P371" s="84">
        <f t="shared" si="32"/>
        <v>52720</v>
      </c>
      <c r="Q371" s="84">
        <f t="shared" si="32"/>
        <v>28615</v>
      </c>
      <c r="R371" s="84">
        <f t="shared" si="32"/>
        <v>2125</v>
      </c>
      <c r="S371" s="84">
        <f t="shared" si="32"/>
        <v>0</v>
      </c>
      <c r="T371" s="84">
        <f t="shared" si="32"/>
        <v>5600</v>
      </c>
      <c r="U371" s="84">
        <f t="shared" si="32"/>
        <v>120</v>
      </c>
      <c r="V371" s="84">
        <f t="shared" si="29"/>
        <v>503169</v>
      </c>
    </row>
    <row r="372" spans="1:22" x14ac:dyDescent="0.25">
      <c r="A372" s="77" t="s">
        <v>300</v>
      </c>
      <c r="B372" s="77" t="s">
        <v>152</v>
      </c>
      <c r="C372" s="82" t="s">
        <v>38</v>
      </c>
      <c r="D372" s="83">
        <v>69289</v>
      </c>
      <c r="E372" s="83">
        <v>2400</v>
      </c>
      <c r="F372" s="83"/>
      <c r="G372" s="83">
        <v>360</v>
      </c>
      <c r="H372" s="83">
        <v>1750</v>
      </c>
      <c r="I372" s="83">
        <v>1500</v>
      </c>
      <c r="J372" s="83">
        <v>1380</v>
      </c>
      <c r="K372" s="83"/>
      <c r="L372" s="83"/>
      <c r="M372" s="83"/>
      <c r="N372" s="45">
        <f t="shared" si="28"/>
        <v>76679</v>
      </c>
      <c r="O372" s="83"/>
      <c r="P372" s="83">
        <v>5980</v>
      </c>
      <c r="Q372" s="83">
        <v>5200</v>
      </c>
      <c r="R372" s="83">
        <v>100</v>
      </c>
      <c r="S372" s="83"/>
      <c r="T372" s="83"/>
      <c r="U372" s="83"/>
      <c r="V372" s="84">
        <f t="shared" si="29"/>
        <v>87959</v>
      </c>
    </row>
    <row r="373" spans="1:22" x14ac:dyDescent="0.25">
      <c r="A373" s="77" t="s">
        <v>300</v>
      </c>
      <c r="B373" s="77" t="s">
        <v>218</v>
      </c>
      <c r="C373" s="82" t="s">
        <v>49</v>
      </c>
      <c r="D373" s="83"/>
      <c r="E373" s="83">
        <v>84</v>
      </c>
      <c r="F373" s="83"/>
      <c r="G373" s="83"/>
      <c r="H373" s="83"/>
      <c r="I373" s="83"/>
      <c r="J373" s="83">
        <v>854</v>
      </c>
      <c r="K373" s="83"/>
      <c r="L373" s="83"/>
      <c r="M373" s="83"/>
      <c r="N373" s="45">
        <f t="shared" si="28"/>
        <v>938</v>
      </c>
      <c r="O373" s="83"/>
      <c r="P373" s="83"/>
      <c r="Q373" s="83"/>
      <c r="R373" s="83"/>
      <c r="S373" s="83"/>
      <c r="T373" s="83"/>
      <c r="U373" s="83"/>
      <c r="V373" s="84">
        <f t="shared" si="29"/>
        <v>938</v>
      </c>
    </row>
    <row r="374" spans="1:22" x14ac:dyDescent="0.25">
      <c r="A374" s="77" t="s">
        <v>300</v>
      </c>
      <c r="B374" s="77" t="s">
        <v>220</v>
      </c>
      <c r="C374" s="82" t="s">
        <v>91</v>
      </c>
      <c r="D374" s="83">
        <v>3930</v>
      </c>
      <c r="E374" s="83"/>
      <c r="F374" s="83"/>
      <c r="G374" s="83"/>
      <c r="H374" s="83">
        <v>218</v>
      </c>
      <c r="I374" s="83"/>
      <c r="J374" s="83"/>
      <c r="K374" s="83"/>
      <c r="L374" s="83"/>
      <c r="M374" s="83"/>
      <c r="N374" s="45">
        <f t="shared" si="28"/>
        <v>4148</v>
      </c>
      <c r="O374" s="83"/>
      <c r="P374" s="83">
        <v>420</v>
      </c>
      <c r="Q374" s="83">
        <v>610</v>
      </c>
      <c r="R374" s="83"/>
      <c r="S374" s="83"/>
      <c r="T374" s="83"/>
      <c r="U374" s="83"/>
      <c r="V374" s="84">
        <f t="shared" si="29"/>
        <v>5178</v>
      </c>
    </row>
    <row r="375" spans="1:22" x14ac:dyDescent="0.25">
      <c r="A375" s="77" t="s">
        <v>300</v>
      </c>
      <c r="B375" s="77" t="s">
        <v>169</v>
      </c>
      <c r="C375" s="82" t="s">
        <v>113</v>
      </c>
      <c r="D375" s="83"/>
      <c r="E375" s="83">
        <v>120</v>
      </c>
      <c r="F375" s="83"/>
      <c r="G375" s="83"/>
      <c r="H375" s="83"/>
      <c r="I375" s="83"/>
      <c r="J375" s="83">
        <v>500</v>
      </c>
      <c r="K375" s="83"/>
      <c r="L375" s="83"/>
      <c r="M375" s="83"/>
      <c r="N375" s="45">
        <f t="shared" si="28"/>
        <v>620</v>
      </c>
      <c r="O375" s="83"/>
      <c r="P375" s="83">
        <v>100</v>
      </c>
      <c r="Q375" s="83">
        <v>190</v>
      </c>
      <c r="R375" s="83"/>
      <c r="S375" s="83"/>
      <c r="T375" s="83"/>
      <c r="U375" s="83"/>
      <c r="V375" s="84">
        <f t="shared" si="29"/>
        <v>910</v>
      </c>
    </row>
    <row r="376" spans="1:22" ht="26.25" x14ac:dyDescent="0.25">
      <c r="A376" s="77" t="s">
        <v>300</v>
      </c>
      <c r="B376" s="77" t="s">
        <v>301</v>
      </c>
      <c r="C376" s="82" t="s">
        <v>81</v>
      </c>
      <c r="D376" s="83">
        <v>68177</v>
      </c>
      <c r="E376" s="83">
        <v>70</v>
      </c>
      <c r="F376" s="83"/>
      <c r="G376" s="83"/>
      <c r="H376" s="83">
        <v>2300</v>
      </c>
      <c r="I376" s="83"/>
      <c r="J376" s="83">
        <v>7300</v>
      </c>
      <c r="K376" s="83"/>
      <c r="L376" s="83"/>
      <c r="M376" s="83"/>
      <c r="N376" s="45">
        <f t="shared" si="28"/>
        <v>77847</v>
      </c>
      <c r="O376" s="83"/>
      <c r="P376" s="83">
        <v>8000</v>
      </c>
      <c r="Q376" s="83">
        <v>5650</v>
      </c>
      <c r="R376" s="83"/>
      <c r="S376" s="83"/>
      <c r="T376" s="83"/>
      <c r="U376" s="83"/>
      <c r="V376" s="84">
        <f t="shared" si="29"/>
        <v>91497</v>
      </c>
    </row>
    <row r="377" spans="1:22" ht="26.25" x14ac:dyDescent="0.25">
      <c r="A377" s="77" t="s">
        <v>300</v>
      </c>
      <c r="B377" s="77" t="s">
        <v>154</v>
      </c>
      <c r="C377" s="82" t="s">
        <v>81</v>
      </c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45">
        <f t="shared" si="28"/>
        <v>0</v>
      </c>
      <c r="O377" s="83"/>
      <c r="P377" s="83">
        <v>19858</v>
      </c>
      <c r="Q377" s="83"/>
      <c r="R377" s="83"/>
      <c r="S377" s="83"/>
      <c r="T377" s="83"/>
      <c r="U377" s="83"/>
      <c r="V377" s="84">
        <f t="shared" si="29"/>
        <v>19858</v>
      </c>
    </row>
    <row r="378" spans="1:22" x14ac:dyDescent="0.25">
      <c r="A378" s="77" t="s">
        <v>300</v>
      </c>
      <c r="B378" s="77" t="s">
        <v>157</v>
      </c>
      <c r="C378" s="82" t="s">
        <v>89</v>
      </c>
      <c r="D378" s="83">
        <v>1572</v>
      </c>
      <c r="E378" s="83"/>
      <c r="F378" s="83"/>
      <c r="G378" s="83"/>
      <c r="H378" s="83"/>
      <c r="I378" s="83"/>
      <c r="J378" s="83"/>
      <c r="K378" s="83"/>
      <c r="L378" s="83"/>
      <c r="M378" s="83"/>
      <c r="N378" s="45">
        <f t="shared" si="28"/>
        <v>1572</v>
      </c>
      <c r="O378" s="83"/>
      <c r="P378" s="83">
        <v>140</v>
      </c>
      <c r="Q378" s="83">
        <v>300</v>
      </c>
      <c r="R378" s="83"/>
      <c r="S378" s="83"/>
      <c r="T378" s="83"/>
      <c r="U378" s="83"/>
      <c r="V378" s="84">
        <f t="shared" si="29"/>
        <v>2012</v>
      </c>
    </row>
    <row r="379" spans="1:22" x14ac:dyDescent="0.25">
      <c r="A379" s="77" t="s">
        <v>300</v>
      </c>
      <c r="B379" s="77" t="s">
        <v>159</v>
      </c>
      <c r="C379" s="82" t="s">
        <v>91</v>
      </c>
      <c r="D379" s="83">
        <v>40518</v>
      </c>
      <c r="E379" s="83">
        <v>70</v>
      </c>
      <c r="F379" s="83"/>
      <c r="G379" s="83"/>
      <c r="H379" s="83">
        <v>1500</v>
      </c>
      <c r="I379" s="83">
        <v>1200</v>
      </c>
      <c r="J379" s="83"/>
      <c r="K379" s="83"/>
      <c r="L379" s="83"/>
      <c r="M379" s="83"/>
      <c r="N379" s="45">
        <f t="shared" si="28"/>
        <v>43288</v>
      </c>
      <c r="O379" s="83"/>
      <c r="P379" s="83">
        <v>4500</v>
      </c>
      <c r="Q379" s="83">
        <v>7700</v>
      </c>
      <c r="R379" s="83"/>
      <c r="S379" s="83"/>
      <c r="T379" s="83"/>
      <c r="U379" s="83"/>
      <c r="V379" s="84">
        <f t="shared" si="29"/>
        <v>55488</v>
      </c>
    </row>
    <row r="380" spans="1:22" ht="26.25" x14ac:dyDescent="0.25">
      <c r="A380" s="77" t="s">
        <v>300</v>
      </c>
      <c r="B380" s="77" t="s">
        <v>302</v>
      </c>
      <c r="C380" s="82" t="s">
        <v>91</v>
      </c>
      <c r="D380" s="83">
        <v>7208</v>
      </c>
      <c r="E380" s="83">
        <v>20</v>
      </c>
      <c r="F380" s="83"/>
      <c r="G380" s="83"/>
      <c r="H380" s="83">
        <v>218</v>
      </c>
      <c r="I380" s="83"/>
      <c r="J380" s="83"/>
      <c r="K380" s="83"/>
      <c r="L380" s="83"/>
      <c r="M380" s="83"/>
      <c r="N380" s="45">
        <f t="shared" si="28"/>
        <v>7446</v>
      </c>
      <c r="O380" s="83"/>
      <c r="P380" s="83">
        <v>240</v>
      </c>
      <c r="Q380" s="83">
        <v>810</v>
      </c>
      <c r="R380" s="83">
        <v>1930</v>
      </c>
      <c r="S380" s="83"/>
      <c r="T380" s="83"/>
      <c r="U380" s="83"/>
      <c r="V380" s="84">
        <f t="shared" si="29"/>
        <v>10426</v>
      </c>
    </row>
    <row r="381" spans="1:22" x14ac:dyDescent="0.25">
      <c r="A381" s="77" t="s">
        <v>300</v>
      </c>
      <c r="B381" s="77" t="s">
        <v>303</v>
      </c>
      <c r="C381" s="82" t="s">
        <v>91</v>
      </c>
      <c r="D381" s="83">
        <v>5176</v>
      </c>
      <c r="E381" s="83">
        <v>70</v>
      </c>
      <c r="F381" s="83"/>
      <c r="G381" s="83">
        <v>20</v>
      </c>
      <c r="H381" s="83">
        <v>218</v>
      </c>
      <c r="I381" s="83"/>
      <c r="J381" s="83"/>
      <c r="K381" s="83"/>
      <c r="L381" s="83"/>
      <c r="M381" s="83"/>
      <c r="N381" s="45">
        <f t="shared" si="28"/>
        <v>5484</v>
      </c>
      <c r="O381" s="83"/>
      <c r="P381" s="83">
        <v>240</v>
      </c>
      <c r="Q381" s="83">
        <v>760</v>
      </c>
      <c r="R381" s="83">
        <v>1250</v>
      </c>
      <c r="S381" s="83"/>
      <c r="T381" s="83"/>
      <c r="U381" s="83"/>
      <c r="V381" s="84">
        <f t="shared" si="29"/>
        <v>7734</v>
      </c>
    </row>
    <row r="382" spans="1:22" x14ac:dyDescent="0.25">
      <c r="A382" s="77" t="s">
        <v>300</v>
      </c>
      <c r="B382" s="77" t="s">
        <v>304</v>
      </c>
      <c r="C382" s="82" t="s">
        <v>99</v>
      </c>
      <c r="D382" s="83">
        <v>100879</v>
      </c>
      <c r="E382" s="83">
        <v>240</v>
      </c>
      <c r="F382" s="83"/>
      <c r="G382" s="83">
        <v>1300</v>
      </c>
      <c r="H382" s="83">
        <v>9250</v>
      </c>
      <c r="I382" s="83">
        <v>8290</v>
      </c>
      <c r="J382" s="83">
        <v>2500</v>
      </c>
      <c r="K382" s="83">
        <v>11258</v>
      </c>
      <c r="L382" s="83">
        <v>12000</v>
      </c>
      <c r="M382" s="83"/>
      <c r="N382" s="45">
        <f t="shared" si="28"/>
        <v>145717</v>
      </c>
      <c r="O382" s="83">
        <v>50</v>
      </c>
      <c r="P382" s="83">
        <v>4200</v>
      </c>
      <c r="Q382" s="83">
        <v>5100</v>
      </c>
      <c r="R382" s="83"/>
      <c r="S382" s="83"/>
      <c r="T382" s="83"/>
      <c r="U382" s="83"/>
      <c r="V382" s="84">
        <f t="shared" si="29"/>
        <v>155067</v>
      </c>
    </row>
    <row r="383" spans="1:22" ht="26.25" x14ac:dyDescent="0.25">
      <c r="A383" s="77" t="s">
        <v>300</v>
      </c>
      <c r="B383" s="77" t="s">
        <v>166</v>
      </c>
      <c r="C383" s="82" t="s">
        <v>99</v>
      </c>
      <c r="D383" s="83"/>
      <c r="E383" s="83"/>
      <c r="F383" s="83"/>
      <c r="G383" s="83"/>
      <c r="H383" s="83"/>
      <c r="I383" s="83"/>
      <c r="J383" s="83"/>
      <c r="K383" s="83">
        <v>1530</v>
      </c>
      <c r="L383" s="83"/>
      <c r="M383" s="83"/>
      <c r="N383" s="45">
        <f t="shared" si="28"/>
        <v>1530</v>
      </c>
      <c r="O383" s="83"/>
      <c r="P383" s="83"/>
      <c r="Q383" s="83"/>
      <c r="R383" s="83"/>
      <c r="S383" s="83"/>
      <c r="T383" s="83"/>
      <c r="U383" s="83"/>
      <c r="V383" s="84">
        <f t="shared" si="29"/>
        <v>1530</v>
      </c>
    </row>
    <row r="384" spans="1:22" ht="39" x14ac:dyDescent="0.25">
      <c r="A384" s="77" t="s">
        <v>300</v>
      </c>
      <c r="B384" s="77" t="s">
        <v>161</v>
      </c>
      <c r="C384" s="82" t="s">
        <v>99</v>
      </c>
      <c r="D384" s="83">
        <v>56649</v>
      </c>
      <c r="E384" s="83"/>
      <c r="F384" s="83"/>
      <c r="G384" s="83"/>
      <c r="H384" s="83"/>
      <c r="I384" s="83"/>
      <c r="J384" s="83"/>
      <c r="K384" s="83"/>
      <c r="L384" s="83"/>
      <c r="M384" s="83"/>
      <c r="N384" s="45">
        <f t="shared" si="28"/>
        <v>56649</v>
      </c>
      <c r="O384" s="83"/>
      <c r="P384" s="83"/>
      <c r="Q384" s="83"/>
      <c r="R384" s="83"/>
      <c r="S384" s="83"/>
      <c r="T384" s="83"/>
      <c r="U384" s="83"/>
      <c r="V384" s="84">
        <f t="shared" si="29"/>
        <v>56649</v>
      </c>
    </row>
    <row r="385" spans="1:22" ht="64.5" x14ac:dyDescent="0.25">
      <c r="A385" s="77" t="s">
        <v>300</v>
      </c>
      <c r="B385" s="77" t="s">
        <v>162</v>
      </c>
      <c r="C385" s="82" t="s">
        <v>99</v>
      </c>
      <c r="D385" s="83">
        <v>1867</v>
      </c>
      <c r="E385" s="83"/>
      <c r="F385" s="83"/>
      <c r="G385" s="83"/>
      <c r="H385" s="83"/>
      <c r="I385" s="83"/>
      <c r="J385" s="83"/>
      <c r="K385" s="83"/>
      <c r="L385" s="83"/>
      <c r="M385" s="83"/>
      <c r="N385" s="45">
        <f t="shared" si="28"/>
        <v>1867</v>
      </c>
      <c r="O385" s="83"/>
      <c r="P385" s="83"/>
      <c r="Q385" s="83"/>
      <c r="R385" s="83"/>
      <c r="S385" s="83"/>
      <c r="T385" s="83"/>
      <c r="U385" s="83"/>
      <c r="V385" s="84">
        <f t="shared" si="29"/>
        <v>1867</v>
      </c>
    </row>
    <row r="386" spans="1:22" ht="51.75" x14ac:dyDescent="0.25">
      <c r="A386" s="77" t="s">
        <v>300</v>
      </c>
      <c r="B386" s="77" t="s">
        <v>305</v>
      </c>
      <c r="C386" s="82" t="s">
        <v>101</v>
      </c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45">
        <f t="shared" si="28"/>
        <v>0</v>
      </c>
      <c r="O386" s="83"/>
      <c r="P386" s="83"/>
      <c r="Q386" s="83"/>
      <c r="R386" s="83"/>
      <c r="S386" s="83"/>
      <c r="T386" s="83"/>
      <c r="U386" s="83"/>
      <c r="V386" s="84">
        <f t="shared" si="29"/>
        <v>0</v>
      </c>
    </row>
    <row r="387" spans="1:22" x14ac:dyDescent="0.25">
      <c r="A387" s="77" t="s">
        <v>300</v>
      </c>
      <c r="B387" s="77" t="s">
        <v>163</v>
      </c>
      <c r="C387" s="82" t="s">
        <v>101</v>
      </c>
      <c r="D387" s="83">
        <v>80694</v>
      </c>
      <c r="E387" s="83">
        <v>1400</v>
      </c>
      <c r="F387" s="83"/>
      <c r="G387" s="83">
        <v>500</v>
      </c>
      <c r="H387" s="83">
        <v>8541</v>
      </c>
      <c r="I387" s="83">
        <v>12800</v>
      </c>
      <c r="J387" s="83">
        <v>1800</v>
      </c>
      <c r="K387" s="83">
        <v>4345</v>
      </c>
      <c r="L387" s="83">
        <v>6870</v>
      </c>
      <c r="M387" s="83"/>
      <c r="N387" s="45">
        <f t="shared" si="28"/>
        <v>116950</v>
      </c>
      <c r="O387" s="83"/>
      <c r="P387" s="83">
        <v>4800</v>
      </c>
      <c r="Q387" s="83">
        <v>7500</v>
      </c>
      <c r="R387" s="83"/>
      <c r="S387" s="83"/>
      <c r="T387" s="83"/>
      <c r="U387" s="83"/>
      <c r="V387" s="84">
        <f t="shared" si="29"/>
        <v>129250</v>
      </c>
    </row>
    <row r="388" spans="1:22" ht="26.25" x14ac:dyDescent="0.25">
      <c r="A388" s="77" t="s">
        <v>300</v>
      </c>
      <c r="B388" s="77" t="s">
        <v>166</v>
      </c>
      <c r="C388" s="82" t="s">
        <v>101</v>
      </c>
      <c r="D388" s="83"/>
      <c r="E388" s="83"/>
      <c r="F388" s="83"/>
      <c r="G388" s="83"/>
      <c r="H388" s="83"/>
      <c r="I388" s="83"/>
      <c r="J388" s="83"/>
      <c r="K388" s="83">
        <v>3790</v>
      </c>
      <c r="L388" s="83"/>
      <c r="M388" s="83"/>
      <c r="N388" s="45">
        <f t="shared" si="28"/>
        <v>3790</v>
      </c>
      <c r="O388" s="83"/>
      <c r="P388" s="83"/>
      <c r="Q388" s="83"/>
      <c r="R388" s="83"/>
      <c r="S388" s="83"/>
      <c r="T388" s="83"/>
      <c r="U388" s="83"/>
      <c r="V388" s="84">
        <f t="shared" si="29"/>
        <v>3790</v>
      </c>
    </row>
    <row r="389" spans="1:22" ht="39" x14ac:dyDescent="0.25">
      <c r="A389" s="77" t="s">
        <v>300</v>
      </c>
      <c r="B389" s="77" t="s">
        <v>164</v>
      </c>
      <c r="C389" s="82" t="s">
        <v>101</v>
      </c>
      <c r="D389" s="83">
        <v>3164</v>
      </c>
      <c r="E389" s="83"/>
      <c r="F389" s="83"/>
      <c r="G389" s="83"/>
      <c r="H389" s="83"/>
      <c r="I389" s="83"/>
      <c r="J389" s="83"/>
      <c r="K389" s="83"/>
      <c r="L389" s="83"/>
      <c r="M389" s="83"/>
      <c r="N389" s="45">
        <f t="shared" si="28"/>
        <v>3164</v>
      </c>
      <c r="O389" s="83"/>
      <c r="P389" s="83"/>
      <c r="Q389" s="83"/>
      <c r="R389" s="83"/>
      <c r="S389" s="83"/>
      <c r="T389" s="83"/>
      <c r="U389" s="83"/>
      <c r="V389" s="84">
        <f t="shared" si="29"/>
        <v>3164</v>
      </c>
    </row>
    <row r="390" spans="1:22" ht="51.75" x14ac:dyDescent="0.25">
      <c r="A390" s="77" t="s">
        <v>300</v>
      </c>
      <c r="B390" s="77" t="s">
        <v>191</v>
      </c>
      <c r="C390" s="82" t="s">
        <v>101</v>
      </c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45">
        <f t="shared" si="28"/>
        <v>0</v>
      </c>
      <c r="O390" s="83"/>
      <c r="P390" s="83"/>
      <c r="Q390" s="83"/>
      <c r="R390" s="83"/>
      <c r="S390" s="83"/>
      <c r="T390" s="83"/>
      <c r="U390" s="83"/>
      <c r="V390" s="84">
        <f t="shared" si="29"/>
        <v>0</v>
      </c>
    </row>
    <row r="391" spans="1:22" ht="26.25" x14ac:dyDescent="0.25">
      <c r="A391" s="77" t="s">
        <v>300</v>
      </c>
      <c r="B391" s="77" t="s">
        <v>170</v>
      </c>
      <c r="C391" s="82" t="s">
        <v>105</v>
      </c>
      <c r="D391" s="83"/>
      <c r="E391" s="83"/>
      <c r="F391" s="83"/>
      <c r="G391" s="83"/>
      <c r="H391" s="83"/>
      <c r="I391" s="83"/>
      <c r="J391" s="83">
        <v>13400</v>
      </c>
      <c r="K391" s="83"/>
      <c r="L391" s="83">
        <v>3214</v>
      </c>
      <c r="M391" s="83"/>
      <c r="N391" s="45">
        <f t="shared" si="28"/>
        <v>16614</v>
      </c>
      <c r="O391" s="83"/>
      <c r="P391" s="83"/>
      <c r="Q391" s="83"/>
      <c r="R391" s="83"/>
      <c r="S391" s="83"/>
      <c r="T391" s="83"/>
      <c r="U391" s="83"/>
      <c r="V391" s="84">
        <f t="shared" si="29"/>
        <v>16614</v>
      </c>
    </row>
    <row r="392" spans="1:22" ht="26.25" x14ac:dyDescent="0.25">
      <c r="A392" s="77" t="s">
        <v>300</v>
      </c>
      <c r="B392" s="77" t="s">
        <v>306</v>
      </c>
      <c r="C392" s="82" t="s">
        <v>117</v>
      </c>
      <c r="D392" s="83">
        <v>6629</v>
      </c>
      <c r="E392" s="83"/>
      <c r="F392" s="83"/>
      <c r="G392" s="83">
        <v>150</v>
      </c>
      <c r="H392" s="83">
        <v>2500</v>
      </c>
      <c r="I392" s="83">
        <v>300</v>
      </c>
      <c r="J392" s="83"/>
      <c r="K392" s="83"/>
      <c r="L392" s="83"/>
      <c r="M392" s="83"/>
      <c r="N392" s="45">
        <f t="shared" si="28"/>
        <v>9579</v>
      </c>
      <c r="O392" s="83"/>
      <c r="P392" s="83"/>
      <c r="Q392" s="83">
        <v>80</v>
      </c>
      <c r="R392" s="83"/>
      <c r="S392" s="83"/>
      <c r="T392" s="83"/>
      <c r="U392" s="83"/>
      <c r="V392" s="84">
        <f t="shared" si="29"/>
        <v>9659</v>
      </c>
    </row>
    <row r="393" spans="1:22" x14ac:dyDescent="0.25">
      <c r="A393" s="77" t="s">
        <v>300</v>
      </c>
      <c r="B393" s="77" t="s">
        <v>168</v>
      </c>
      <c r="C393" s="82" t="s">
        <v>117</v>
      </c>
      <c r="D393" s="83"/>
      <c r="E393" s="83">
        <v>124</v>
      </c>
      <c r="F393" s="83"/>
      <c r="G393" s="83"/>
      <c r="H393" s="83"/>
      <c r="I393" s="83"/>
      <c r="J393" s="83">
        <v>642</v>
      </c>
      <c r="K393" s="83"/>
      <c r="L393" s="83"/>
      <c r="M393" s="83"/>
      <c r="N393" s="45">
        <f t="shared" ref="N393:N455" si="33">D393+E393+F393+G393+H393+I393+J393+K393+L393+M393</f>
        <v>766</v>
      </c>
      <c r="O393" s="83"/>
      <c r="P393" s="83"/>
      <c r="Q393" s="83">
        <v>300</v>
      </c>
      <c r="R393" s="83"/>
      <c r="S393" s="83"/>
      <c r="T393" s="83"/>
      <c r="U393" s="83"/>
      <c r="V393" s="84">
        <f t="shared" ref="V393:V455" si="34">N393+O393+P393+Q393+R393+S393+T393+U393</f>
        <v>1066</v>
      </c>
    </row>
    <row r="394" spans="1:22" ht="26.25" x14ac:dyDescent="0.25">
      <c r="A394" s="77" t="s">
        <v>300</v>
      </c>
      <c r="B394" s="77" t="s">
        <v>172</v>
      </c>
      <c r="C394" s="82" t="s">
        <v>101</v>
      </c>
      <c r="D394" s="83">
        <v>100034</v>
      </c>
      <c r="E394" s="83"/>
      <c r="F394" s="83"/>
      <c r="G394" s="83"/>
      <c r="H394" s="83"/>
      <c r="I394" s="83"/>
      <c r="J394" s="83"/>
      <c r="K394" s="83"/>
      <c r="L394" s="83"/>
      <c r="M394" s="83"/>
      <c r="N394" s="45">
        <f t="shared" si="33"/>
        <v>100034</v>
      </c>
      <c r="O394" s="83"/>
      <c r="P394" s="83"/>
      <c r="Q394" s="83"/>
      <c r="R394" s="83"/>
      <c r="S394" s="83"/>
      <c r="T394" s="83"/>
      <c r="U394" s="83"/>
      <c r="V394" s="84">
        <f t="shared" si="34"/>
        <v>100034</v>
      </c>
    </row>
    <row r="395" spans="1:22" ht="39" x14ac:dyDescent="0.25">
      <c r="A395" s="77" t="s">
        <v>300</v>
      </c>
      <c r="B395" s="77" t="s">
        <v>173</v>
      </c>
      <c r="C395" s="82" t="s">
        <v>101</v>
      </c>
      <c r="D395" s="83">
        <v>1468</v>
      </c>
      <c r="E395" s="83"/>
      <c r="F395" s="83"/>
      <c r="G395" s="83"/>
      <c r="H395" s="83"/>
      <c r="I395" s="83"/>
      <c r="J395" s="83"/>
      <c r="K395" s="83"/>
      <c r="L395" s="83"/>
      <c r="M395" s="83"/>
      <c r="N395" s="45">
        <f t="shared" si="33"/>
        <v>1468</v>
      </c>
      <c r="O395" s="83"/>
      <c r="P395" s="83"/>
      <c r="Q395" s="83"/>
      <c r="R395" s="83"/>
      <c r="S395" s="83"/>
      <c r="T395" s="83"/>
      <c r="U395" s="83"/>
      <c r="V395" s="84">
        <f t="shared" si="34"/>
        <v>1468</v>
      </c>
    </row>
    <row r="396" spans="1:22" ht="39" x14ac:dyDescent="0.25">
      <c r="A396" s="77" t="s">
        <v>300</v>
      </c>
      <c r="B396" s="77" t="s">
        <v>307</v>
      </c>
      <c r="C396" s="82" t="s">
        <v>103</v>
      </c>
      <c r="D396" s="83">
        <v>3538</v>
      </c>
      <c r="E396" s="83"/>
      <c r="F396" s="83"/>
      <c r="G396" s="83"/>
      <c r="H396" s="83"/>
      <c r="I396" s="83"/>
      <c r="J396" s="83"/>
      <c r="K396" s="83"/>
      <c r="L396" s="83"/>
      <c r="M396" s="83"/>
      <c r="N396" s="45">
        <f t="shared" si="33"/>
        <v>3538</v>
      </c>
      <c r="O396" s="83"/>
      <c r="P396" s="83"/>
      <c r="Q396" s="83"/>
      <c r="R396" s="83"/>
      <c r="S396" s="83"/>
      <c r="T396" s="83"/>
      <c r="U396" s="83"/>
      <c r="V396" s="84">
        <f t="shared" si="34"/>
        <v>3538</v>
      </c>
    </row>
    <row r="397" spans="1:22" ht="39" x14ac:dyDescent="0.25">
      <c r="A397" s="77" t="s">
        <v>300</v>
      </c>
      <c r="B397" s="77" t="s">
        <v>308</v>
      </c>
      <c r="C397" s="82" t="s">
        <v>103</v>
      </c>
      <c r="D397" s="83">
        <v>52</v>
      </c>
      <c r="E397" s="83"/>
      <c r="F397" s="83"/>
      <c r="G397" s="83"/>
      <c r="H397" s="83"/>
      <c r="I397" s="83"/>
      <c r="J397" s="83"/>
      <c r="K397" s="83"/>
      <c r="L397" s="83"/>
      <c r="M397" s="83"/>
      <c r="N397" s="45">
        <f t="shared" si="33"/>
        <v>52</v>
      </c>
      <c r="O397" s="83"/>
      <c r="P397" s="83"/>
      <c r="Q397" s="83"/>
      <c r="R397" s="83"/>
      <c r="S397" s="83"/>
      <c r="T397" s="83"/>
      <c r="U397" s="83"/>
      <c r="V397" s="84">
        <f t="shared" si="34"/>
        <v>52</v>
      </c>
    </row>
    <row r="398" spans="1:22" ht="39" x14ac:dyDescent="0.25">
      <c r="A398" s="77" t="s">
        <v>300</v>
      </c>
      <c r="B398" s="77" t="s">
        <v>269</v>
      </c>
      <c r="C398" s="82" t="s">
        <v>99</v>
      </c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45">
        <f t="shared" si="33"/>
        <v>0</v>
      </c>
      <c r="O398" s="83"/>
      <c r="P398" s="83"/>
      <c r="Q398" s="83"/>
      <c r="R398" s="83"/>
      <c r="S398" s="83"/>
      <c r="T398" s="83"/>
      <c r="U398" s="83"/>
      <c r="V398" s="84">
        <f t="shared" si="34"/>
        <v>0</v>
      </c>
    </row>
    <row r="399" spans="1:22" ht="39" x14ac:dyDescent="0.25">
      <c r="A399" s="77" t="s">
        <v>300</v>
      </c>
      <c r="B399" s="77" t="s">
        <v>309</v>
      </c>
      <c r="C399" s="82" t="s">
        <v>99</v>
      </c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45">
        <f t="shared" si="33"/>
        <v>0</v>
      </c>
      <c r="O399" s="83"/>
      <c r="P399" s="83"/>
      <c r="Q399" s="83"/>
      <c r="R399" s="83"/>
      <c r="S399" s="83"/>
      <c r="T399" s="83"/>
      <c r="U399" s="83"/>
      <c r="V399" s="84">
        <f t="shared" si="34"/>
        <v>0</v>
      </c>
    </row>
    <row r="400" spans="1:22" ht="26.25" x14ac:dyDescent="0.25">
      <c r="A400" s="77" t="s">
        <v>300</v>
      </c>
      <c r="B400" s="77" t="s">
        <v>176</v>
      </c>
      <c r="C400" s="82" t="s">
        <v>99</v>
      </c>
      <c r="D400" s="83">
        <v>28973</v>
      </c>
      <c r="E400" s="83"/>
      <c r="F400" s="83"/>
      <c r="G400" s="83"/>
      <c r="H400" s="83"/>
      <c r="I400" s="83"/>
      <c r="J400" s="83"/>
      <c r="K400" s="83"/>
      <c r="L400" s="83"/>
      <c r="M400" s="83"/>
      <c r="N400" s="45">
        <f t="shared" si="33"/>
        <v>28973</v>
      </c>
      <c r="O400" s="83"/>
      <c r="P400" s="83"/>
      <c r="Q400" s="83"/>
      <c r="R400" s="83"/>
      <c r="S400" s="83"/>
      <c r="T400" s="83"/>
      <c r="U400" s="83"/>
      <c r="V400" s="84">
        <f t="shared" si="34"/>
        <v>28973</v>
      </c>
    </row>
    <row r="401" spans="1:22" ht="39" x14ac:dyDescent="0.25">
      <c r="A401" s="77" t="s">
        <v>300</v>
      </c>
      <c r="B401" s="77" t="s">
        <v>177</v>
      </c>
      <c r="C401" s="82" t="s">
        <v>99</v>
      </c>
      <c r="D401" s="83">
        <v>1958</v>
      </c>
      <c r="E401" s="83"/>
      <c r="F401" s="83"/>
      <c r="G401" s="83"/>
      <c r="H401" s="83"/>
      <c r="I401" s="83"/>
      <c r="J401" s="83"/>
      <c r="K401" s="83"/>
      <c r="L401" s="83"/>
      <c r="M401" s="83"/>
      <c r="N401" s="45">
        <f t="shared" si="33"/>
        <v>1958</v>
      </c>
      <c r="O401" s="83"/>
      <c r="P401" s="83"/>
      <c r="Q401" s="83"/>
      <c r="R401" s="83"/>
      <c r="S401" s="83"/>
      <c r="T401" s="83"/>
      <c r="U401" s="83"/>
      <c r="V401" s="84">
        <f t="shared" si="34"/>
        <v>1958</v>
      </c>
    </row>
    <row r="402" spans="1:22" x14ac:dyDescent="0.25">
      <c r="A402" s="77" t="s">
        <v>300</v>
      </c>
      <c r="B402" s="77" t="s">
        <v>178</v>
      </c>
      <c r="C402" s="82" t="s">
        <v>115</v>
      </c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45">
        <f t="shared" si="33"/>
        <v>0</v>
      </c>
      <c r="O402" s="83"/>
      <c r="P402" s="83"/>
      <c r="Q402" s="83"/>
      <c r="R402" s="83"/>
      <c r="S402" s="83"/>
      <c r="T402" s="83">
        <v>13700</v>
      </c>
      <c r="U402" s="83"/>
      <c r="V402" s="84">
        <f t="shared" si="34"/>
        <v>13700</v>
      </c>
    </row>
    <row r="403" spans="1:22" x14ac:dyDescent="0.25">
      <c r="A403" s="77" t="s">
        <v>300</v>
      </c>
      <c r="B403" s="77" t="s">
        <v>179</v>
      </c>
      <c r="C403" s="82"/>
      <c r="D403" s="83">
        <f>ROUND((D372+D374+D375+D376+D378+D379+D380+D381+D382+D384+D385+D387+D391+D392+D400+D401)*0.02,0)</f>
        <v>9470</v>
      </c>
      <c r="E403" s="83"/>
      <c r="F403" s="83"/>
      <c r="G403" s="83"/>
      <c r="H403" s="83"/>
      <c r="I403" s="83"/>
      <c r="J403" s="83"/>
      <c r="K403" s="83"/>
      <c r="L403" s="83"/>
      <c r="M403" s="83"/>
      <c r="N403" s="45">
        <f t="shared" si="33"/>
        <v>9470</v>
      </c>
      <c r="O403" s="83"/>
      <c r="P403" s="83"/>
      <c r="Q403" s="83"/>
      <c r="R403" s="83"/>
      <c r="S403" s="83"/>
      <c r="T403" s="83"/>
      <c r="U403" s="83"/>
      <c r="V403" s="84">
        <f t="shared" si="34"/>
        <v>9470</v>
      </c>
    </row>
    <row r="404" spans="1:22" x14ac:dyDescent="0.25">
      <c r="A404" s="77" t="s">
        <v>300</v>
      </c>
      <c r="B404" s="77" t="s">
        <v>240</v>
      </c>
      <c r="C404" s="82"/>
      <c r="D404" s="83">
        <f>ROUND((D372+D374+D375+D376+D378+D379+D380+D381+D382+D384+D385+D387+D391+D392+D400+D401)/12*0.25,0)</f>
        <v>9865</v>
      </c>
      <c r="E404" s="83"/>
      <c r="F404" s="83"/>
      <c r="G404" s="83"/>
      <c r="H404" s="83"/>
      <c r="I404" s="83"/>
      <c r="J404" s="83"/>
      <c r="K404" s="83"/>
      <c r="L404" s="83"/>
      <c r="M404" s="83"/>
      <c r="N404" s="45">
        <f t="shared" si="33"/>
        <v>9865</v>
      </c>
      <c r="O404" s="83"/>
      <c r="P404" s="83"/>
      <c r="Q404" s="83"/>
      <c r="R404" s="83"/>
      <c r="S404" s="83"/>
      <c r="T404" s="83"/>
      <c r="U404" s="83"/>
      <c r="V404" s="84">
        <f t="shared" si="34"/>
        <v>9865</v>
      </c>
    </row>
    <row r="405" spans="1:22" x14ac:dyDescent="0.25">
      <c r="A405" s="85" t="s">
        <v>300</v>
      </c>
      <c r="B405" s="85" t="s">
        <v>181</v>
      </c>
      <c r="C405" s="86"/>
      <c r="D405" s="84">
        <f t="shared" ref="D405:M405" si="35">SUM(D372:D404)</f>
        <v>601110</v>
      </c>
      <c r="E405" s="84">
        <f t="shared" si="35"/>
        <v>4598</v>
      </c>
      <c r="F405" s="84">
        <f t="shared" si="35"/>
        <v>0</v>
      </c>
      <c r="G405" s="84">
        <f t="shared" si="35"/>
        <v>2330</v>
      </c>
      <c r="H405" s="84">
        <f t="shared" si="35"/>
        <v>26495</v>
      </c>
      <c r="I405" s="84">
        <f t="shared" si="35"/>
        <v>24090</v>
      </c>
      <c r="J405" s="84">
        <f t="shared" si="35"/>
        <v>28376</v>
      </c>
      <c r="K405" s="84">
        <f t="shared" si="35"/>
        <v>20923</v>
      </c>
      <c r="L405" s="84">
        <f t="shared" si="35"/>
        <v>22084</v>
      </c>
      <c r="M405" s="84">
        <f t="shared" si="35"/>
        <v>0</v>
      </c>
      <c r="N405" s="84">
        <f t="shared" si="33"/>
        <v>730006</v>
      </c>
      <c r="O405" s="84">
        <f t="shared" ref="O405:U405" si="36">SUM(O372:O404)</f>
        <v>50</v>
      </c>
      <c r="P405" s="84">
        <f t="shared" si="36"/>
        <v>48478</v>
      </c>
      <c r="Q405" s="84">
        <f t="shared" si="36"/>
        <v>34200</v>
      </c>
      <c r="R405" s="84">
        <f t="shared" si="36"/>
        <v>3280</v>
      </c>
      <c r="S405" s="84">
        <f t="shared" si="36"/>
        <v>0</v>
      </c>
      <c r="T405" s="84">
        <f t="shared" si="36"/>
        <v>13700</v>
      </c>
      <c r="U405" s="84">
        <f t="shared" si="36"/>
        <v>0</v>
      </c>
      <c r="V405" s="84">
        <f t="shared" si="34"/>
        <v>829714</v>
      </c>
    </row>
    <row r="406" spans="1:22" x14ac:dyDescent="0.25">
      <c r="A406" s="77" t="s">
        <v>310</v>
      </c>
      <c r="B406" s="77" t="s">
        <v>152</v>
      </c>
      <c r="C406" s="82" t="s">
        <v>38</v>
      </c>
      <c r="D406" s="83">
        <v>53969</v>
      </c>
      <c r="E406" s="83">
        <v>1700</v>
      </c>
      <c r="F406" s="83">
        <v>117</v>
      </c>
      <c r="G406" s="83">
        <v>437</v>
      </c>
      <c r="H406" s="83">
        <v>4846</v>
      </c>
      <c r="I406" s="83">
        <v>2400</v>
      </c>
      <c r="J406" s="83">
        <v>7118</v>
      </c>
      <c r="K406" s="83"/>
      <c r="L406" s="83"/>
      <c r="M406" s="83"/>
      <c r="N406" s="45">
        <f t="shared" si="33"/>
        <v>70587</v>
      </c>
      <c r="O406" s="83"/>
      <c r="P406" s="83">
        <v>13830</v>
      </c>
      <c r="Q406" s="83">
        <v>14200</v>
      </c>
      <c r="R406" s="83"/>
      <c r="S406" s="83"/>
      <c r="T406" s="83"/>
      <c r="U406" s="83"/>
      <c r="V406" s="84">
        <f t="shared" si="34"/>
        <v>98617</v>
      </c>
    </row>
    <row r="407" spans="1:22" x14ac:dyDescent="0.25">
      <c r="A407" s="77" t="s">
        <v>310</v>
      </c>
      <c r="B407" s="77" t="s">
        <v>169</v>
      </c>
      <c r="C407" s="82" t="s">
        <v>113</v>
      </c>
      <c r="D407" s="83"/>
      <c r="E407" s="83"/>
      <c r="F407" s="83"/>
      <c r="G407" s="83"/>
      <c r="H407" s="83"/>
      <c r="I407" s="83">
        <v>200</v>
      </c>
      <c r="J407" s="83">
        <v>190</v>
      </c>
      <c r="K407" s="83"/>
      <c r="L407" s="83"/>
      <c r="M407" s="83"/>
      <c r="N407" s="45">
        <f t="shared" si="33"/>
        <v>390</v>
      </c>
      <c r="O407" s="83">
        <v>20</v>
      </c>
      <c r="P407" s="83">
        <v>50</v>
      </c>
      <c r="Q407" s="83">
        <v>100</v>
      </c>
      <c r="R407" s="83"/>
      <c r="S407" s="83"/>
      <c r="T407" s="83"/>
      <c r="U407" s="83"/>
      <c r="V407" s="84">
        <f t="shared" si="34"/>
        <v>560</v>
      </c>
    </row>
    <row r="408" spans="1:22" ht="26.25" x14ac:dyDescent="0.25">
      <c r="A408" s="77" t="s">
        <v>310</v>
      </c>
      <c r="B408" s="77" t="s">
        <v>155</v>
      </c>
      <c r="C408" s="82" t="s">
        <v>81</v>
      </c>
      <c r="D408" s="83">
        <v>18880</v>
      </c>
      <c r="E408" s="83"/>
      <c r="F408" s="83">
        <v>500</v>
      </c>
      <c r="G408" s="83">
        <v>160</v>
      </c>
      <c r="H408" s="83">
        <v>1588</v>
      </c>
      <c r="I408" s="83">
        <v>968</v>
      </c>
      <c r="J408" s="83">
        <v>2324</v>
      </c>
      <c r="K408" s="83"/>
      <c r="L408" s="83"/>
      <c r="M408" s="83"/>
      <c r="N408" s="45">
        <f t="shared" si="33"/>
        <v>24420</v>
      </c>
      <c r="O408" s="83"/>
      <c r="P408" s="83">
        <v>5500</v>
      </c>
      <c r="Q408" s="83">
        <v>6800</v>
      </c>
      <c r="R408" s="83"/>
      <c r="S408" s="83"/>
      <c r="T408" s="83"/>
      <c r="U408" s="83"/>
      <c r="V408" s="84">
        <f t="shared" si="34"/>
        <v>36720</v>
      </c>
    </row>
    <row r="409" spans="1:22" ht="26.25" x14ac:dyDescent="0.25">
      <c r="A409" s="77" t="s">
        <v>310</v>
      </c>
      <c r="B409" s="77" t="s">
        <v>311</v>
      </c>
      <c r="C409" s="82" t="s">
        <v>89</v>
      </c>
      <c r="D409" s="83">
        <v>786</v>
      </c>
      <c r="E409" s="83"/>
      <c r="F409" s="83"/>
      <c r="G409" s="83">
        <v>57</v>
      </c>
      <c r="H409" s="83">
        <v>281</v>
      </c>
      <c r="I409" s="83"/>
      <c r="J409" s="83">
        <v>188</v>
      </c>
      <c r="K409" s="83"/>
      <c r="L409" s="83"/>
      <c r="M409" s="83"/>
      <c r="N409" s="45">
        <f t="shared" si="33"/>
        <v>1312</v>
      </c>
      <c r="O409" s="83"/>
      <c r="P409" s="83"/>
      <c r="Q409" s="83">
        <v>100</v>
      </c>
      <c r="R409" s="83"/>
      <c r="S409" s="83"/>
      <c r="T409" s="83"/>
      <c r="U409" s="83"/>
      <c r="V409" s="84">
        <f t="shared" si="34"/>
        <v>1412</v>
      </c>
    </row>
    <row r="410" spans="1:22" ht="39" x14ac:dyDescent="0.25">
      <c r="A410" s="77" t="s">
        <v>310</v>
      </c>
      <c r="B410" s="77" t="s">
        <v>312</v>
      </c>
      <c r="C410" s="82" t="s">
        <v>107</v>
      </c>
      <c r="D410" s="83">
        <v>7056</v>
      </c>
      <c r="E410" s="83">
        <v>50</v>
      </c>
      <c r="F410" s="83"/>
      <c r="G410" s="83">
        <v>400</v>
      </c>
      <c r="H410" s="83"/>
      <c r="I410" s="83">
        <v>1200</v>
      </c>
      <c r="J410" s="83"/>
      <c r="K410" s="83"/>
      <c r="L410" s="83"/>
      <c r="M410" s="83"/>
      <c r="N410" s="45">
        <f t="shared" si="33"/>
        <v>8706</v>
      </c>
      <c r="O410" s="83"/>
      <c r="P410" s="83"/>
      <c r="Q410" s="83"/>
      <c r="R410" s="83"/>
      <c r="S410" s="83"/>
      <c r="T410" s="83"/>
      <c r="U410" s="83"/>
      <c r="V410" s="84">
        <f t="shared" si="34"/>
        <v>8706</v>
      </c>
    </row>
    <row r="411" spans="1:22" x14ac:dyDescent="0.25">
      <c r="A411" s="77" t="s">
        <v>310</v>
      </c>
      <c r="B411" s="77" t="s">
        <v>313</v>
      </c>
      <c r="C411" s="82" t="s">
        <v>91</v>
      </c>
      <c r="D411" s="83">
        <v>6259</v>
      </c>
      <c r="E411" s="83">
        <v>74</v>
      </c>
      <c r="F411" s="83"/>
      <c r="G411" s="83">
        <v>40</v>
      </c>
      <c r="H411" s="83">
        <v>573</v>
      </c>
      <c r="I411" s="83">
        <v>400</v>
      </c>
      <c r="J411" s="83"/>
      <c r="K411" s="83"/>
      <c r="L411" s="83"/>
      <c r="M411" s="83"/>
      <c r="N411" s="45">
        <f t="shared" si="33"/>
        <v>7346</v>
      </c>
      <c r="O411" s="83"/>
      <c r="P411" s="83">
        <v>1230</v>
      </c>
      <c r="Q411" s="83">
        <v>370</v>
      </c>
      <c r="R411" s="83">
        <v>1300</v>
      </c>
      <c r="S411" s="83"/>
      <c r="T411" s="83"/>
      <c r="U411" s="83"/>
      <c r="V411" s="84">
        <f t="shared" si="34"/>
        <v>10246</v>
      </c>
    </row>
    <row r="412" spans="1:22" x14ac:dyDescent="0.25">
      <c r="A412" s="77" t="s">
        <v>310</v>
      </c>
      <c r="B412" s="77" t="s">
        <v>314</v>
      </c>
      <c r="C412" s="82" t="s">
        <v>91</v>
      </c>
      <c r="D412" s="83">
        <v>6985</v>
      </c>
      <c r="E412" s="83">
        <v>20</v>
      </c>
      <c r="F412" s="83"/>
      <c r="G412" s="83"/>
      <c r="H412" s="83">
        <v>200</v>
      </c>
      <c r="I412" s="83">
        <v>200</v>
      </c>
      <c r="J412" s="83"/>
      <c r="K412" s="83"/>
      <c r="L412" s="83"/>
      <c r="M412" s="83"/>
      <c r="N412" s="45">
        <f t="shared" si="33"/>
        <v>7405</v>
      </c>
      <c r="O412" s="83"/>
      <c r="P412" s="83">
        <v>635</v>
      </c>
      <c r="Q412" s="83">
        <v>105</v>
      </c>
      <c r="R412" s="83">
        <v>1524</v>
      </c>
      <c r="S412" s="83"/>
      <c r="T412" s="83"/>
      <c r="U412" s="83"/>
      <c r="V412" s="84">
        <f t="shared" si="34"/>
        <v>9669</v>
      </c>
    </row>
    <row r="413" spans="1:22" ht="39" x14ac:dyDescent="0.25">
      <c r="A413" s="77" t="s">
        <v>310</v>
      </c>
      <c r="B413" s="77" t="s">
        <v>315</v>
      </c>
      <c r="C413" s="82" t="s">
        <v>91</v>
      </c>
      <c r="D413" s="83">
        <v>47814</v>
      </c>
      <c r="E413" s="83">
        <v>500</v>
      </c>
      <c r="F413" s="83"/>
      <c r="G413" s="83">
        <v>795</v>
      </c>
      <c r="H413" s="83">
        <v>2322</v>
      </c>
      <c r="I413" s="83">
        <v>2800</v>
      </c>
      <c r="J413" s="83">
        <v>2335</v>
      </c>
      <c r="K413" s="83"/>
      <c r="L413" s="83"/>
      <c r="M413" s="83"/>
      <c r="N413" s="45">
        <f t="shared" si="33"/>
        <v>56566</v>
      </c>
      <c r="O413" s="83">
        <v>100</v>
      </c>
      <c r="P413" s="83">
        <v>10410</v>
      </c>
      <c r="Q413" s="83">
        <v>4500</v>
      </c>
      <c r="R413" s="83"/>
      <c r="S413" s="83"/>
      <c r="T413" s="83"/>
      <c r="U413" s="83"/>
      <c r="V413" s="84">
        <f t="shared" si="34"/>
        <v>71576</v>
      </c>
    </row>
    <row r="414" spans="1:22" ht="51.75" x14ac:dyDescent="0.25">
      <c r="A414" s="77" t="s">
        <v>310</v>
      </c>
      <c r="B414" s="77" t="s">
        <v>316</v>
      </c>
      <c r="C414" s="82" t="s">
        <v>91</v>
      </c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45">
        <f t="shared" si="33"/>
        <v>0</v>
      </c>
      <c r="O414" s="83"/>
      <c r="P414" s="83"/>
      <c r="Q414" s="83"/>
      <c r="R414" s="83"/>
      <c r="S414" s="83"/>
      <c r="T414" s="83"/>
      <c r="U414" s="83"/>
      <c r="V414" s="84">
        <f t="shared" si="34"/>
        <v>0</v>
      </c>
    </row>
    <row r="415" spans="1:22" ht="39" x14ac:dyDescent="0.25">
      <c r="A415" s="77" t="s">
        <v>310</v>
      </c>
      <c r="B415" s="77" t="s">
        <v>186</v>
      </c>
      <c r="C415" s="87" t="s">
        <v>91</v>
      </c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45">
        <f t="shared" si="33"/>
        <v>0</v>
      </c>
      <c r="O415" s="83"/>
      <c r="P415" s="83"/>
      <c r="Q415" s="83"/>
      <c r="R415" s="83"/>
      <c r="S415" s="83"/>
      <c r="T415" s="83"/>
      <c r="U415" s="83"/>
      <c r="V415" s="84">
        <f t="shared" si="34"/>
        <v>0</v>
      </c>
    </row>
    <row r="416" spans="1:22" x14ac:dyDescent="0.25">
      <c r="A416" s="77" t="s">
        <v>310</v>
      </c>
      <c r="B416" s="77" t="s">
        <v>317</v>
      </c>
      <c r="C416" s="82" t="s">
        <v>91</v>
      </c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45">
        <f t="shared" si="33"/>
        <v>0</v>
      </c>
      <c r="O416" s="83"/>
      <c r="P416" s="83">
        <v>5190</v>
      </c>
      <c r="Q416" s="83"/>
      <c r="R416" s="83"/>
      <c r="S416" s="83"/>
      <c r="T416" s="83"/>
      <c r="U416" s="83"/>
      <c r="V416" s="84">
        <f t="shared" si="34"/>
        <v>5190</v>
      </c>
    </row>
    <row r="417" spans="1:22" ht="26.25" x14ac:dyDescent="0.25">
      <c r="A417" s="77" t="s">
        <v>310</v>
      </c>
      <c r="B417" s="77" t="s">
        <v>170</v>
      </c>
      <c r="C417" s="82" t="s">
        <v>105</v>
      </c>
      <c r="D417" s="83">
        <v>16670</v>
      </c>
      <c r="E417" s="83">
        <v>25</v>
      </c>
      <c r="F417" s="83"/>
      <c r="G417" s="83"/>
      <c r="H417" s="83"/>
      <c r="I417" s="83"/>
      <c r="J417" s="83">
        <v>6992</v>
      </c>
      <c r="K417" s="83"/>
      <c r="L417" s="83">
        <v>7500</v>
      </c>
      <c r="M417" s="83"/>
      <c r="N417" s="45">
        <f t="shared" si="33"/>
        <v>31187</v>
      </c>
      <c r="O417" s="83"/>
      <c r="P417" s="83"/>
      <c r="Q417" s="83"/>
      <c r="R417" s="83"/>
      <c r="S417" s="83"/>
      <c r="T417" s="83"/>
      <c r="U417" s="83"/>
      <c r="V417" s="84">
        <f t="shared" si="34"/>
        <v>31187</v>
      </c>
    </row>
    <row r="418" spans="1:22" ht="26.25" x14ac:dyDescent="0.25">
      <c r="A418" s="77" t="s">
        <v>310</v>
      </c>
      <c r="B418" s="77" t="s">
        <v>318</v>
      </c>
      <c r="C418" s="82" t="s">
        <v>117</v>
      </c>
      <c r="D418" s="83"/>
      <c r="E418" s="83">
        <v>120</v>
      </c>
      <c r="F418" s="83"/>
      <c r="G418" s="83"/>
      <c r="H418" s="83"/>
      <c r="I418" s="83">
        <v>200</v>
      </c>
      <c r="J418" s="83">
        <v>655</v>
      </c>
      <c r="K418" s="83"/>
      <c r="L418" s="83"/>
      <c r="M418" s="83"/>
      <c r="N418" s="45">
        <f t="shared" si="33"/>
        <v>975</v>
      </c>
      <c r="O418" s="83">
        <v>20</v>
      </c>
      <c r="P418" s="83">
        <v>180</v>
      </c>
      <c r="Q418" s="83">
        <v>90</v>
      </c>
      <c r="R418" s="83"/>
      <c r="S418" s="83"/>
      <c r="T418" s="83"/>
      <c r="U418" s="83"/>
      <c r="V418" s="84">
        <f t="shared" si="34"/>
        <v>1265</v>
      </c>
    </row>
    <row r="419" spans="1:22" x14ac:dyDescent="0.25">
      <c r="A419" s="77" t="s">
        <v>310</v>
      </c>
      <c r="B419" s="77" t="s">
        <v>178</v>
      </c>
      <c r="C419" s="82" t="s">
        <v>115</v>
      </c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45">
        <f t="shared" si="33"/>
        <v>0</v>
      </c>
      <c r="O419" s="83"/>
      <c r="P419" s="83"/>
      <c r="Q419" s="83"/>
      <c r="R419" s="83"/>
      <c r="S419" s="83"/>
      <c r="T419" s="83">
        <v>7500</v>
      </c>
      <c r="U419" s="83"/>
      <c r="V419" s="84">
        <f t="shared" si="34"/>
        <v>7500</v>
      </c>
    </row>
    <row r="420" spans="1:22" x14ac:dyDescent="0.25">
      <c r="A420" s="77" t="s">
        <v>310</v>
      </c>
      <c r="B420" s="77" t="s">
        <v>319</v>
      </c>
      <c r="C420" s="82" t="s">
        <v>91</v>
      </c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45">
        <f t="shared" si="33"/>
        <v>0</v>
      </c>
      <c r="O420" s="83"/>
      <c r="P420" s="83">
        <v>2330</v>
      </c>
      <c r="Q420" s="83"/>
      <c r="R420" s="83"/>
      <c r="S420" s="83"/>
      <c r="T420" s="83"/>
      <c r="U420" s="83"/>
      <c r="V420" s="84">
        <f t="shared" si="34"/>
        <v>2330</v>
      </c>
    </row>
    <row r="421" spans="1:22" x14ac:dyDescent="0.25">
      <c r="A421" s="77" t="s">
        <v>310</v>
      </c>
      <c r="B421" s="77" t="s">
        <v>179</v>
      </c>
      <c r="C421" s="82"/>
      <c r="D421" s="83">
        <f>ROUND((D406+D407+D408+D409+D410+D411+D412+D413+D417)*0.02,0)</f>
        <v>3168</v>
      </c>
      <c r="E421" s="83"/>
      <c r="F421" s="83"/>
      <c r="G421" s="83"/>
      <c r="H421" s="83"/>
      <c r="I421" s="83"/>
      <c r="J421" s="83"/>
      <c r="K421" s="83"/>
      <c r="L421" s="83"/>
      <c r="M421" s="83"/>
      <c r="N421" s="45">
        <f t="shared" si="33"/>
        <v>3168</v>
      </c>
      <c r="O421" s="83"/>
      <c r="P421" s="83"/>
      <c r="Q421" s="83"/>
      <c r="R421" s="83"/>
      <c r="S421" s="83"/>
      <c r="T421" s="83"/>
      <c r="U421" s="83"/>
      <c r="V421" s="84">
        <f t="shared" si="34"/>
        <v>3168</v>
      </c>
    </row>
    <row r="422" spans="1:22" x14ac:dyDescent="0.25">
      <c r="A422" s="77" t="s">
        <v>310</v>
      </c>
      <c r="B422" s="77" t="s">
        <v>180</v>
      </c>
      <c r="C422" s="82"/>
      <c r="D422" s="83">
        <f>ROUND((D406+D407+D408+D409+D410+D411+D412+D413+D417)/12*0.25,0)</f>
        <v>3300</v>
      </c>
      <c r="E422" s="83"/>
      <c r="F422" s="83"/>
      <c r="G422" s="83"/>
      <c r="H422" s="83"/>
      <c r="I422" s="83"/>
      <c r="J422" s="83"/>
      <c r="K422" s="83"/>
      <c r="L422" s="83"/>
      <c r="M422" s="83"/>
      <c r="N422" s="45">
        <f t="shared" si="33"/>
        <v>3300</v>
      </c>
      <c r="O422" s="83"/>
      <c r="P422" s="83"/>
      <c r="Q422" s="83"/>
      <c r="R422" s="83"/>
      <c r="S422" s="83"/>
      <c r="T422" s="83"/>
      <c r="U422" s="83"/>
      <c r="V422" s="84">
        <f t="shared" si="34"/>
        <v>3300</v>
      </c>
    </row>
    <row r="423" spans="1:22" ht="26.25" x14ac:dyDescent="0.25">
      <c r="A423" s="77" t="s">
        <v>310</v>
      </c>
      <c r="B423" s="77" t="s">
        <v>320</v>
      </c>
      <c r="C423" s="82" t="s">
        <v>81</v>
      </c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45">
        <f t="shared" si="33"/>
        <v>0</v>
      </c>
      <c r="O423" s="83"/>
      <c r="P423" s="83">
        <v>90</v>
      </c>
      <c r="Q423" s="83"/>
      <c r="R423" s="83"/>
      <c r="S423" s="83"/>
      <c r="T423" s="83"/>
      <c r="U423" s="83"/>
      <c r="V423" s="84">
        <f t="shared" si="34"/>
        <v>90</v>
      </c>
    </row>
    <row r="424" spans="1:22" ht="26.25" x14ac:dyDescent="0.25">
      <c r="A424" s="77" t="s">
        <v>310</v>
      </c>
      <c r="B424" s="77" t="s">
        <v>154</v>
      </c>
      <c r="C424" s="82" t="s">
        <v>81</v>
      </c>
      <c r="D424" s="83"/>
      <c r="E424" s="83"/>
      <c r="F424" s="83"/>
      <c r="G424" s="83"/>
      <c r="H424" s="83">
        <v>843</v>
      </c>
      <c r="I424" s="83"/>
      <c r="J424" s="83"/>
      <c r="K424" s="83"/>
      <c r="L424" s="83"/>
      <c r="M424" s="83"/>
      <c r="N424" s="45">
        <f t="shared" si="33"/>
        <v>843</v>
      </c>
      <c r="O424" s="83"/>
      <c r="P424" s="83">
        <v>14910</v>
      </c>
      <c r="Q424" s="83">
        <v>5000</v>
      </c>
      <c r="R424" s="83"/>
      <c r="S424" s="83"/>
      <c r="T424" s="83"/>
      <c r="U424" s="83"/>
      <c r="V424" s="84">
        <f t="shared" si="34"/>
        <v>20753</v>
      </c>
    </row>
    <row r="425" spans="1:22" x14ac:dyDescent="0.25">
      <c r="A425" s="85" t="s">
        <v>310</v>
      </c>
      <c r="B425" s="85" t="s">
        <v>181</v>
      </c>
      <c r="C425" s="86"/>
      <c r="D425" s="84">
        <f t="shared" ref="D425:M425" si="37">SUM(D406:D424)</f>
        <v>164887</v>
      </c>
      <c r="E425" s="84">
        <f t="shared" si="37"/>
        <v>2489</v>
      </c>
      <c r="F425" s="84">
        <f t="shared" si="37"/>
        <v>617</v>
      </c>
      <c r="G425" s="84">
        <f t="shared" si="37"/>
        <v>1889</v>
      </c>
      <c r="H425" s="84">
        <f t="shared" si="37"/>
        <v>10653</v>
      </c>
      <c r="I425" s="84">
        <f t="shared" si="37"/>
        <v>8368</v>
      </c>
      <c r="J425" s="84">
        <f t="shared" si="37"/>
        <v>19802</v>
      </c>
      <c r="K425" s="84">
        <f t="shared" si="37"/>
        <v>0</v>
      </c>
      <c r="L425" s="84">
        <f t="shared" si="37"/>
        <v>7500</v>
      </c>
      <c r="M425" s="84">
        <f t="shared" si="37"/>
        <v>0</v>
      </c>
      <c r="N425" s="84">
        <f t="shared" si="33"/>
        <v>216205</v>
      </c>
      <c r="O425" s="84">
        <f t="shared" ref="O425:U425" si="38">SUM(O406:O424)</f>
        <v>140</v>
      </c>
      <c r="P425" s="84">
        <f t="shared" si="38"/>
        <v>54355</v>
      </c>
      <c r="Q425" s="84">
        <f t="shared" si="38"/>
        <v>31265</v>
      </c>
      <c r="R425" s="84">
        <f t="shared" si="38"/>
        <v>2824</v>
      </c>
      <c r="S425" s="84">
        <f t="shared" si="38"/>
        <v>0</v>
      </c>
      <c r="T425" s="84">
        <f t="shared" si="38"/>
        <v>7500</v>
      </c>
      <c r="U425" s="84">
        <f t="shared" si="38"/>
        <v>0</v>
      </c>
      <c r="V425" s="84">
        <f t="shared" si="34"/>
        <v>312289</v>
      </c>
    </row>
    <row r="426" spans="1:22" x14ac:dyDescent="0.25">
      <c r="A426" s="77" t="s">
        <v>321</v>
      </c>
      <c r="B426" s="77" t="s">
        <v>198</v>
      </c>
      <c r="C426" s="82" t="s">
        <v>38</v>
      </c>
      <c r="D426" s="83">
        <v>51315</v>
      </c>
      <c r="E426" s="83">
        <v>1260</v>
      </c>
      <c r="F426" s="83"/>
      <c r="G426" s="83"/>
      <c r="H426" s="83">
        <v>1140</v>
      </c>
      <c r="I426" s="83">
        <v>1464</v>
      </c>
      <c r="J426" s="83">
        <v>3300</v>
      </c>
      <c r="K426" s="83"/>
      <c r="L426" s="83"/>
      <c r="M426" s="83"/>
      <c r="N426" s="45">
        <f t="shared" si="33"/>
        <v>58479</v>
      </c>
      <c r="O426" s="83">
        <v>280</v>
      </c>
      <c r="P426" s="83">
        <v>2075</v>
      </c>
      <c r="Q426" s="83">
        <v>2650</v>
      </c>
      <c r="R426" s="83">
        <v>80</v>
      </c>
      <c r="S426" s="83"/>
      <c r="T426" s="83"/>
      <c r="U426" s="83"/>
      <c r="V426" s="84">
        <f t="shared" si="34"/>
        <v>63564</v>
      </c>
    </row>
    <row r="427" spans="1:22" ht="26.25" x14ac:dyDescent="0.25">
      <c r="A427" s="77" t="s">
        <v>321</v>
      </c>
      <c r="B427" s="77" t="s">
        <v>322</v>
      </c>
      <c r="C427" s="82" t="s">
        <v>38</v>
      </c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45">
        <f t="shared" si="33"/>
        <v>0</v>
      </c>
      <c r="O427" s="83"/>
      <c r="P427" s="83"/>
      <c r="Q427" s="83"/>
      <c r="R427" s="83"/>
      <c r="S427" s="83"/>
      <c r="T427" s="83"/>
      <c r="U427" s="83"/>
      <c r="V427" s="84">
        <f t="shared" si="34"/>
        <v>0</v>
      </c>
    </row>
    <row r="428" spans="1:22" x14ac:dyDescent="0.25">
      <c r="A428" s="77" t="s">
        <v>321</v>
      </c>
      <c r="B428" s="77" t="s">
        <v>158</v>
      </c>
      <c r="C428" s="82" t="s">
        <v>91</v>
      </c>
      <c r="D428" s="83">
        <v>8765</v>
      </c>
      <c r="E428" s="83"/>
      <c r="F428" s="83"/>
      <c r="G428" s="83"/>
      <c r="H428" s="83"/>
      <c r="I428" s="83"/>
      <c r="J428" s="83">
        <v>396</v>
      </c>
      <c r="K428" s="83"/>
      <c r="L428" s="83"/>
      <c r="M428" s="83"/>
      <c r="N428" s="45">
        <f t="shared" si="33"/>
        <v>9161</v>
      </c>
      <c r="O428" s="83">
        <v>50</v>
      </c>
      <c r="P428" s="83">
        <v>150</v>
      </c>
      <c r="Q428" s="83">
        <v>4499</v>
      </c>
      <c r="R428" s="83">
        <v>1287</v>
      </c>
      <c r="S428" s="83"/>
      <c r="T428" s="83"/>
      <c r="U428" s="83"/>
      <c r="V428" s="84">
        <f t="shared" si="34"/>
        <v>15147</v>
      </c>
    </row>
    <row r="429" spans="1:22" x14ac:dyDescent="0.25">
      <c r="A429" s="77" t="s">
        <v>321</v>
      </c>
      <c r="B429" s="77" t="s">
        <v>323</v>
      </c>
      <c r="C429" s="82" t="s">
        <v>59</v>
      </c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45">
        <f t="shared" si="33"/>
        <v>0</v>
      </c>
      <c r="O429" s="83"/>
      <c r="P429" s="83">
        <v>220</v>
      </c>
      <c r="Q429" s="83">
        <v>150</v>
      </c>
      <c r="R429" s="83"/>
      <c r="S429" s="83"/>
      <c r="T429" s="83"/>
      <c r="U429" s="83"/>
      <c r="V429" s="84">
        <f t="shared" si="34"/>
        <v>370</v>
      </c>
    </row>
    <row r="430" spans="1:22" x14ac:dyDescent="0.25">
      <c r="A430" s="77" t="s">
        <v>321</v>
      </c>
      <c r="B430" s="77" t="s">
        <v>169</v>
      </c>
      <c r="C430" s="82" t="s">
        <v>113</v>
      </c>
      <c r="D430" s="83"/>
      <c r="E430" s="83"/>
      <c r="F430" s="83"/>
      <c r="G430" s="83"/>
      <c r="H430" s="83"/>
      <c r="I430" s="83"/>
      <c r="J430" s="83">
        <v>132</v>
      </c>
      <c r="K430" s="83"/>
      <c r="L430" s="83"/>
      <c r="M430" s="83"/>
      <c r="N430" s="45">
        <f t="shared" si="33"/>
        <v>132</v>
      </c>
      <c r="O430" s="83"/>
      <c r="P430" s="83">
        <v>20</v>
      </c>
      <c r="Q430" s="83">
        <v>500</v>
      </c>
      <c r="R430" s="83"/>
      <c r="S430" s="83"/>
      <c r="T430" s="83"/>
      <c r="U430" s="83"/>
      <c r="V430" s="84">
        <f t="shared" si="34"/>
        <v>652</v>
      </c>
    </row>
    <row r="431" spans="1:22" x14ac:dyDescent="0.25">
      <c r="A431" s="77" t="s">
        <v>321</v>
      </c>
      <c r="B431" s="77" t="s">
        <v>283</v>
      </c>
      <c r="C431" s="82" t="s">
        <v>117</v>
      </c>
      <c r="D431" s="83"/>
      <c r="E431" s="83"/>
      <c r="F431" s="83"/>
      <c r="G431" s="83"/>
      <c r="H431" s="83"/>
      <c r="I431" s="83"/>
      <c r="J431" s="83">
        <v>132</v>
      </c>
      <c r="K431" s="83"/>
      <c r="L431" s="83"/>
      <c r="M431" s="83"/>
      <c r="N431" s="45">
        <f t="shared" si="33"/>
        <v>132</v>
      </c>
      <c r="O431" s="83"/>
      <c r="P431" s="83">
        <v>20</v>
      </c>
      <c r="Q431" s="83">
        <v>500</v>
      </c>
      <c r="R431" s="83"/>
      <c r="S431" s="83"/>
      <c r="T431" s="83"/>
      <c r="U431" s="83"/>
      <c r="V431" s="84">
        <f t="shared" si="34"/>
        <v>652</v>
      </c>
    </row>
    <row r="432" spans="1:22" ht="26.25" x14ac:dyDescent="0.25">
      <c r="A432" s="77" t="s">
        <v>321</v>
      </c>
      <c r="B432" s="77" t="s">
        <v>155</v>
      </c>
      <c r="C432" s="82" t="s">
        <v>81</v>
      </c>
      <c r="D432" s="83">
        <v>27096</v>
      </c>
      <c r="E432" s="83"/>
      <c r="F432" s="83"/>
      <c r="G432" s="83">
        <v>3060</v>
      </c>
      <c r="H432" s="83">
        <v>100</v>
      </c>
      <c r="I432" s="83"/>
      <c r="J432" s="83">
        <v>1452</v>
      </c>
      <c r="K432" s="83"/>
      <c r="L432" s="83"/>
      <c r="M432" s="83"/>
      <c r="N432" s="45">
        <f t="shared" si="33"/>
        <v>31708</v>
      </c>
      <c r="O432" s="83">
        <v>50</v>
      </c>
      <c r="P432" s="83">
        <v>7600</v>
      </c>
      <c r="Q432" s="83">
        <v>1560</v>
      </c>
      <c r="R432" s="83"/>
      <c r="S432" s="83"/>
      <c r="T432" s="83"/>
      <c r="U432" s="83"/>
      <c r="V432" s="84">
        <f t="shared" si="34"/>
        <v>40918</v>
      </c>
    </row>
    <row r="433" spans="1:22" ht="26.25" x14ac:dyDescent="0.25">
      <c r="A433" s="77" t="s">
        <v>321</v>
      </c>
      <c r="B433" s="77" t="s">
        <v>154</v>
      </c>
      <c r="C433" s="82" t="s">
        <v>81</v>
      </c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45">
        <f t="shared" si="33"/>
        <v>0</v>
      </c>
      <c r="O433" s="83"/>
      <c r="P433" s="83">
        <v>10381</v>
      </c>
      <c r="Q433" s="83">
        <v>2300</v>
      </c>
      <c r="R433" s="83"/>
      <c r="S433" s="83"/>
      <c r="T433" s="83"/>
      <c r="U433" s="83"/>
      <c r="V433" s="84">
        <f t="shared" si="34"/>
        <v>12681</v>
      </c>
    </row>
    <row r="434" spans="1:22" x14ac:dyDescent="0.25">
      <c r="A434" s="77" t="s">
        <v>321</v>
      </c>
      <c r="B434" s="77" t="s">
        <v>159</v>
      </c>
      <c r="C434" s="82" t="s">
        <v>91</v>
      </c>
      <c r="D434" s="83">
        <v>11004</v>
      </c>
      <c r="E434" s="83"/>
      <c r="F434" s="83"/>
      <c r="G434" s="83"/>
      <c r="H434" s="83">
        <v>940</v>
      </c>
      <c r="I434" s="83"/>
      <c r="J434" s="83">
        <v>50</v>
      </c>
      <c r="K434" s="83"/>
      <c r="L434" s="83"/>
      <c r="M434" s="83"/>
      <c r="N434" s="45">
        <f t="shared" si="33"/>
        <v>11994</v>
      </c>
      <c r="O434" s="83">
        <v>50</v>
      </c>
      <c r="P434" s="83">
        <v>1780</v>
      </c>
      <c r="Q434" s="83">
        <v>3575</v>
      </c>
      <c r="R434" s="83"/>
      <c r="S434" s="83"/>
      <c r="T434" s="83"/>
      <c r="U434" s="83"/>
      <c r="V434" s="84">
        <f t="shared" si="34"/>
        <v>17399</v>
      </c>
    </row>
    <row r="435" spans="1:22" ht="26.25" x14ac:dyDescent="0.25">
      <c r="A435" s="77" t="s">
        <v>321</v>
      </c>
      <c r="B435" s="77" t="s">
        <v>324</v>
      </c>
      <c r="C435" s="82" t="s">
        <v>91</v>
      </c>
      <c r="D435" s="83">
        <v>3634</v>
      </c>
      <c r="E435" s="83"/>
      <c r="F435" s="83"/>
      <c r="G435" s="83"/>
      <c r="H435" s="83"/>
      <c r="I435" s="83"/>
      <c r="J435" s="83"/>
      <c r="K435" s="83"/>
      <c r="L435" s="83"/>
      <c r="M435" s="83"/>
      <c r="N435" s="45">
        <f t="shared" si="33"/>
        <v>3634</v>
      </c>
      <c r="O435" s="83"/>
      <c r="P435" s="83"/>
      <c r="Q435" s="83">
        <v>35</v>
      </c>
      <c r="R435" s="83"/>
      <c r="S435" s="83"/>
      <c r="T435" s="83"/>
      <c r="U435" s="83"/>
      <c r="V435" s="84">
        <f t="shared" si="34"/>
        <v>3669</v>
      </c>
    </row>
    <row r="436" spans="1:22" x14ac:dyDescent="0.25">
      <c r="A436" s="77" t="s">
        <v>321</v>
      </c>
      <c r="B436" s="77" t="s">
        <v>325</v>
      </c>
      <c r="C436" s="82" t="s">
        <v>85</v>
      </c>
      <c r="D436" s="83">
        <v>10411</v>
      </c>
      <c r="E436" s="83">
        <v>145</v>
      </c>
      <c r="F436" s="83"/>
      <c r="G436" s="83">
        <v>110</v>
      </c>
      <c r="H436" s="83">
        <v>225</v>
      </c>
      <c r="I436" s="83"/>
      <c r="J436" s="83">
        <v>50</v>
      </c>
      <c r="K436" s="83"/>
      <c r="L436" s="83"/>
      <c r="M436" s="83"/>
      <c r="N436" s="45">
        <f t="shared" si="33"/>
        <v>10941</v>
      </c>
      <c r="O436" s="83">
        <v>100</v>
      </c>
      <c r="P436" s="83">
        <v>970</v>
      </c>
      <c r="Q436" s="83">
        <v>400</v>
      </c>
      <c r="R436" s="83"/>
      <c r="S436" s="83"/>
      <c r="T436" s="83"/>
      <c r="U436" s="83"/>
      <c r="V436" s="84">
        <f t="shared" si="34"/>
        <v>12411</v>
      </c>
    </row>
    <row r="437" spans="1:22" x14ac:dyDescent="0.25">
      <c r="A437" s="77" t="s">
        <v>321</v>
      </c>
      <c r="B437" s="77" t="s">
        <v>326</v>
      </c>
      <c r="C437" s="82" t="s">
        <v>51</v>
      </c>
      <c r="D437" s="83"/>
      <c r="E437" s="83"/>
      <c r="F437" s="83"/>
      <c r="G437" s="83"/>
      <c r="H437" s="83"/>
      <c r="I437" s="83"/>
      <c r="J437" s="83"/>
      <c r="K437" s="83"/>
      <c r="L437" s="83"/>
      <c r="M437" s="83">
        <v>218</v>
      </c>
      <c r="N437" s="45">
        <f t="shared" si="33"/>
        <v>218</v>
      </c>
      <c r="O437" s="83"/>
      <c r="P437" s="83"/>
      <c r="Q437" s="83"/>
      <c r="R437" s="83"/>
      <c r="S437" s="83"/>
      <c r="T437" s="83"/>
      <c r="U437" s="83"/>
      <c r="V437" s="84">
        <f t="shared" si="34"/>
        <v>218</v>
      </c>
    </row>
    <row r="438" spans="1:22" x14ac:dyDescent="0.25">
      <c r="A438" s="77" t="s">
        <v>321</v>
      </c>
      <c r="B438" s="77" t="s">
        <v>237</v>
      </c>
      <c r="C438" s="82" t="s">
        <v>99</v>
      </c>
      <c r="D438" s="83">
        <v>27823</v>
      </c>
      <c r="E438" s="83">
        <v>130</v>
      </c>
      <c r="F438" s="83"/>
      <c r="G438" s="83"/>
      <c r="H438" s="83">
        <v>741</v>
      </c>
      <c r="I438" s="83">
        <v>2928</v>
      </c>
      <c r="J438" s="83">
        <v>110</v>
      </c>
      <c r="K438" s="83">
        <v>2310</v>
      </c>
      <c r="L438" s="83"/>
      <c r="M438" s="83"/>
      <c r="N438" s="45">
        <f t="shared" si="33"/>
        <v>34042</v>
      </c>
      <c r="O438" s="83">
        <v>45</v>
      </c>
      <c r="P438" s="83">
        <v>1280</v>
      </c>
      <c r="Q438" s="83">
        <v>2708</v>
      </c>
      <c r="R438" s="83"/>
      <c r="S438" s="83"/>
      <c r="T438" s="83"/>
      <c r="U438" s="83"/>
      <c r="V438" s="84">
        <f t="shared" si="34"/>
        <v>38075</v>
      </c>
    </row>
    <row r="439" spans="1:22" ht="39" x14ac:dyDescent="0.25">
      <c r="A439" s="77" t="s">
        <v>321</v>
      </c>
      <c r="B439" s="77" t="s">
        <v>161</v>
      </c>
      <c r="C439" s="82" t="s">
        <v>99</v>
      </c>
      <c r="D439" s="83">
        <v>16610</v>
      </c>
      <c r="E439" s="83"/>
      <c r="F439" s="83"/>
      <c r="G439" s="83"/>
      <c r="H439" s="83"/>
      <c r="I439" s="83"/>
      <c r="J439" s="83"/>
      <c r="K439" s="83"/>
      <c r="L439" s="83"/>
      <c r="M439" s="83"/>
      <c r="N439" s="45">
        <f t="shared" si="33"/>
        <v>16610</v>
      </c>
      <c r="O439" s="83"/>
      <c r="P439" s="83"/>
      <c r="Q439" s="83"/>
      <c r="R439" s="83"/>
      <c r="S439" s="83"/>
      <c r="T439" s="83"/>
      <c r="U439" s="83"/>
      <c r="V439" s="84">
        <f t="shared" si="34"/>
        <v>16610</v>
      </c>
    </row>
    <row r="440" spans="1:22" ht="64.5" x14ac:dyDescent="0.25">
      <c r="A440" s="77" t="s">
        <v>321</v>
      </c>
      <c r="B440" s="77" t="s">
        <v>162</v>
      </c>
      <c r="C440" s="82" t="s">
        <v>99</v>
      </c>
      <c r="D440" s="83">
        <v>650</v>
      </c>
      <c r="E440" s="83"/>
      <c r="F440" s="83"/>
      <c r="G440" s="83"/>
      <c r="H440" s="83"/>
      <c r="I440" s="83"/>
      <c r="J440" s="83"/>
      <c r="K440" s="83"/>
      <c r="L440" s="83"/>
      <c r="M440" s="83"/>
      <c r="N440" s="45">
        <f t="shared" si="33"/>
        <v>650</v>
      </c>
      <c r="O440" s="83"/>
      <c r="P440" s="83"/>
      <c r="Q440" s="83"/>
      <c r="R440" s="83"/>
      <c r="S440" s="83"/>
      <c r="T440" s="83"/>
      <c r="U440" s="83"/>
      <c r="V440" s="84">
        <f t="shared" si="34"/>
        <v>650</v>
      </c>
    </row>
    <row r="441" spans="1:22" x14ac:dyDescent="0.25">
      <c r="A441" s="77" t="s">
        <v>321</v>
      </c>
      <c r="B441" s="77" t="s">
        <v>163</v>
      </c>
      <c r="C441" s="82" t="s">
        <v>101</v>
      </c>
      <c r="D441" s="83">
        <v>61859</v>
      </c>
      <c r="E441" s="83">
        <v>1510</v>
      </c>
      <c r="F441" s="83"/>
      <c r="G441" s="83"/>
      <c r="H441" s="83">
        <v>7300</v>
      </c>
      <c r="I441" s="83">
        <v>6344</v>
      </c>
      <c r="J441" s="83">
        <v>875</v>
      </c>
      <c r="K441" s="83">
        <v>3476</v>
      </c>
      <c r="L441" s="83"/>
      <c r="M441" s="83"/>
      <c r="N441" s="45">
        <f t="shared" si="33"/>
        <v>81364</v>
      </c>
      <c r="O441" s="83">
        <v>100</v>
      </c>
      <c r="P441" s="83">
        <v>5815</v>
      </c>
      <c r="Q441" s="83">
        <v>6250</v>
      </c>
      <c r="R441" s="83"/>
      <c r="S441" s="83"/>
      <c r="T441" s="83"/>
      <c r="U441" s="83"/>
      <c r="V441" s="84">
        <f t="shared" si="34"/>
        <v>93529</v>
      </c>
    </row>
    <row r="442" spans="1:22" ht="39" x14ac:dyDescent="0.25">
      <c r="A442" s="77" t="s">
        <v>321</v>
      </c>
      <c r="B442" s="77" t="s">
        <v>190</v>
      </c>
      <c r="C442" s="82" t="s">
        <v>101</v>
      </c>
      <c r="D442" s="83">
        <v>4103</v>
      </c>
      <c r="E442" s="83"/>
      <c r="F442" s="83"/>
      <c r="G442" s="83"/>
      <c r="H442" s="83"/>
      <c r="I442" s="83"/>
      <c r="J442" s="83"/>
      <c r="K442" s="83"/>
      <c r="L442" s="83"/>
      <c r="M442" s="83"/>
      <c r="N442" s="45">
        <f t="shared" si="33"/>
        <v>4103</v>
      </c>
      <c r="O442" s="83"/>
      <c r="P442" s="83"/>
      <c r="Q442" s="83"/>
      <c r="R442" s="83"/>
      <c r="S442" s="83"/>
      <c r="T442" s="83"/>
      <c r="U442" s="83"/>
      <c r="V442" s="84">
        <f t="shared" si="34"/>
        <v>4103</v>
      </c>
    </row>
    <row r="443" spans="1:22" ht="51.75" x14ac:dyDescent="0.25">
      <c r="A443" s="77" t="s">
        <v>321</v>
      </c>
      <c r="B443" s="77" t="s">
        <v>191</v>
      </c>
      <c r="C443" s="82" t="s">
        <v>101</v>
      </c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45">
        <f t="shared" si="33"/>
        <v>0</v>
      </c>
      <c r="O443" s="83"/>
      <c r="P443" s="83"/>
      <c r="Q443" s="83"/>
      <c r="R443" s="83"/>
      <c r="S443" s="83"/>
      <c r="T443" s="83"/>
      <c r="U443" s="83"/>
      <c r="V443" s="84">
        <f t="shared" si="34"/>
        <v>0</v>
      </c>
    </row>
    <row r="444" spans="1:22" ht="26.25" x14ac:dyDescent="0.25">
      <c r="A444" s="77" t="s">
        <v>321</v>
      </c>
      <c r="B444" s="77" t="s">
        <v>166</v>
      </c>
      <c r="C444" s="82" t="s">
        <v>101</v>
      </c>
      <c r="D444" s="83"/>
      <c r="E444" s="83"/>
      <c r="F444" s="83"/>
      <c r="G444" s="83"/>
      <c r="H444" s="83"/>
      <c r="I444" s="83"/>
      <c r="J444" s="83"/>
      <c r="K444" s="83">
        <v>2780</v>
      </c>
      <c r="L444" s="83"/>
      <c r="M444" s="83"/>
      <c r="N444" s="45">
        <f t="shared" si="33"/>
        <v>2780</v>
      </c>
      <c r="O444" s="83"/>
      <c r="P444" s="83"/>
      <c r="Q444" s="83"/>
      <c r="R444" s="83"/>
      <c r="S444" s="83"/>
      <c r="T444" s="83"/>
      <c r="U444" s="83"/>
      <c r="V444" s="84">
        <f t="shared" si="34"/>
        <v>2780</v>
      </c>
    </row>
    <row r="445" spans="1:22" x14ac:dyDescent="0.25">
      <c r="A445" s="77" t="s">
        <v>321</v>
      </c>
      <c r="B445" s="77" t="s">
        <v>157</v>
      </c>
      <c r="C445" s="82" t="s">
        <v>89</v>
      </c>
      <c r="D445" s="83">
        <v>1572</v>
      </c>
      <c r="E445" s="83"/>
      <c r="F445" s="83"/>
      <c r="G445" s="83"/>
      <c r="H445" s="83"/>
      <c r="I445" s="83"/>
      <c r="J445" s="83"/>
      <c r="K445" s="83"/>
      <c r="L445" s="83"/>
      <c r="M445" s="83"/>
      <c r="N445" s="45">
        <f t="shared" si="33"/>
        <v>1572</v>
      </c>
      <c r="O445" s="83"/>
      <c r="P445" s="83">
        <v>40</v>
      </c>
      <c r="Q445" s="83">
        <v>660</v>
      </c>
      <c r="R445" s="83"/>
      <c r="S445" s="83"/>
      <c r="T445" s="83"/>
      <c r="U445" s="83"/>
      <c r="V445" s="84">
        <f t="shared" si="34"/>
        <v>2272</v>
      </c>
    </row>
    <row r="446" spans="1:22" ht="26.25" x14ac:dyDescent="0.25">
      <c r="A446" s="77" t="s">
        <v>321</v>
      </c>
      <c r="B446" s="77" t="s">
        <v>170</v>
      </c>
      <c r="C446" s="82" t="s">
        <v>105</v>
      </c>
      <c r="D446" s="83"/>
      <c r="E446" s="83"/>
      <c r="F446" s="83"/>
      <c r="G446" s="83"/>
      <c r="H446" s="83"/>
      <c r="I446" s="83"/>
      <c r="J446" s="83">
        <v>2750</v>
      </c>
      <c r="K446" s="83"/>
      <c r="L446" s="83">
        <v>3690</v>
      </c>
      <c r="M446" s="83"/>
      <c r="N446" s="45">
        <f t="shared" si="33"/>
        <v>6440</v>
      </c>
      <c r="O446" s="83"/>
      <c r="P446" s="83"/>
      <c r="Q446" s="83"/>
      <c r="R446" s="83"/>
      <c r="S446" s="83"/>
      <c r="T446" s="83"/>
      <c r="U446" s="83"/>
      <c r="V446" s="84">
        <f t="shared" si="34"/>
        <v>6440</v>
      </c>
    </row>
    <row r="447" spans="1:22" ht="26.25" x14ac:dyDescent="0.25">
      <c r="A447" s="77" t="s">
        <v>321</v>
      </c>
      <c r="B447" s="77" t="s">
        <v>172</v>
      </c>
      <c r="C447" s="82" t="s">
        <v>101</v>
      </c>
      <c r="D447" s="83">
        <v>59073</v>
      </c>
      <c r="E447" s="83"/>
      <c r="F447" s="83"/>
      <c r="G447" s="83"/>
      <c r="H447" s="83"/>
      <c r="I447" s="83"/>
      <c r="J447" s="83"/>
      <c r="K447" s="83"/>
      <c r="L447" s="83"/>
      <c r="M447" s="83"/>
      <c r="N447" s="45">
        <f t="shared" si="33"/>
        <v>59073</v>
      </c>
      <c r="O447" s="83"/>
      <c r="P447" s="83"/>
      <c r="Q447" s="83"/>
      <c r="R447" s="83"/>
      <c r="S447" s="83"/>
      <c r="T447" s="83"/>
      <c r="U447" s="83"/>
      <c r="V447" s="84">
        <f t="shared" si="34"/>
        <v>59073</v>
      </c>
    </row>
    <row r="448" spans="1:22" ht="39" x14ac:dyDescent="0.25">
      <c r="A448" s="77" t="s">
        <v>321</v>
      </c>
      <c r="B448" s="77" t="s">
        <v>173</v>
      </c>
      <c r="C448" s="82" t="s">
        <v>101</v>
      </c>
      <c r="D448" s="83">
        <v>2002</v>
      </c>
      <c r="E448" s="83"/>
      <c r="F448" s="83"/>
      <c r="G448" s="83"/>
      <c r="H448" s="83"/>
      <c r="I448" s="83"/>
      <c r="J448" s="83"/>
      <c r="K448" s="83"/>
      <c r="L448" s="83"/>
      <c r="M448" s="83"/>
      <c r="N448" s="45">
        <f t="shared" si="33"/>
        <v>2002</v>
      </c>
      <c r="O448" s="83"/>
      <c r="P448" s="83"/>
      <c r="Q448" s="83"/>
      <c r="R448" s="83"/>
      <c r="S448" s="83"/>
      <c r="T448" s="83"/>
      <c r="U448" s="83"/>
      <c r="V448" s="84">
        <f t="shared" si="34"/>
        <v>2002</v>
      </c>
    </row>
    <row r="449" spans="1:22" ht="26.25" x14ac:dyDescent="0.25">
      <c r="A449" s="77" t="s">
        <v>321</v>
      </c>
      <c r="B449" s="77" t="s">
        <v>174</v>
      </c>
      <c r="C449" s="82" t="s">
        <v>103</v>
      </c>
      <c r="D449" s="83">
        <v>3538</v>
      </c>
      <c r="E449" s="83"/>
      <c r="F449" s="83"/>
      <c r="G449" s="83"/>
      <c r="H449" s="83"/>
      <c r="I449" s="83"/>
      <c r="J449" s="83"/>
      <c r="K449" s="83"/>
      <c r="L449" s="83"/>
      <c r="M449" s="83"/>
      <c r="N449" s="45">
        <f t="shared" si="33"/>
        <v>3538</v>
      </c>
      <c r="O449" s="83"/>
      <c r="P449" s="83"/>
      <c r="Q449" s="83"/>
      <c r="R449" s="83"/>
      <c r="S449" s="83"/>
      <c r="T449" s="83"/>
      <c r="U449" s="83"/>
      <c r="V449" s="84">
        <f t="shared" si="34"/>
        <v>3538</v>
      </c>
    </row>
    <row r="450" spans="1:22" ht="39" x14ac:dyDescent="0.25">
      <c r="A450" s="77" t="s">
        <v>321</v>
      </c>
      <c r="B450" s="77" t="s">
        <v>175</v>
      </c>
      <c r="C450" s="82" t="s">
        <v>103</v>
      </c>
      <c r="D450" s="83">
        <v>144</v>
      </c>
      <c r="E450" s="83"/>
      <c r="F450" s="83"/>
      <c r="G450" s="83"/>
      <c r="H450" s="83"/>
      <c r="I450" s="83"/>
      <c r="J450" s="83"/>
      <c r="K450" s="83"/>
      <c r="L450" s="83"/>
      <c r="M450" s="83"/>
      <c r="N450" s="45">
        <f t="shared" si="33"/>
        <v>144</v>
      </c>
      <c r="O450" s="83"/>
      <c r="P450" s="83"/>
      <c r="Q450" s="83"/>
      <c r="R450" s="83"/>
      <c r="S450" s="83"/>
      <c r="T450" s="83"/>
      <c r="U450" s="83"/>
      <c r="V450" s="84">
        <f t="shared" si="34"/>
        <v>144</v>
      </c>
    </row>
    <row r="451" spans="1:22" ht="26.25" x14ac:dyDescent="0.25">
      <c r="A451" s="77" t="s">
        <v>321</v>
      </c>
      <c r="B451" s="77" t="s">
        <v>176</v>
      </c>
      <c r="C451" s="82" t="s">
        <v>99</v>
      </c>
      <c r="D451" s="83">
        <v>1850</v>
      </c>
      <c r="E451" s="83"/>
      <c r="F451" s="83"/>
      <c r="G451" s="83"/>
      <c r="H451" s="83"/>
      <c r="I451" s="83"/>
      <c r="J451" s="83"/>
      <c r="K451" s="83"/>
      <c r="L451" s="83"/>
      <c r="M451" s="83"/>
      <c r="N451" s="45">
        <f t="shared" si="33"/>
        <v>1850</v>
      </c>
      <c r="O451" s="83"/>
      <c r="P451" s="83"/>
      <c r="Q451" s="83"/>
      <c r="R451" s="83"/>
      <c r="S451" s="83"/>
      <c r="T451" s="83"/>
      <c r="U451" s="83"/>
      <c r="V451" s="84">
        <f t="shared" si="34"/>
        <v>1850</v>
      </c>
    </row>
    <row r="452" spans="1:22" ht="39" x14ac:dyDescent="0.25">
      <c r="A452" s="77" t="s">
        <v>321</v>
      </c>
      <c r="B452" s="77" t="s">
        <v>177</v>
      </c>
      <c r="C452" s="82" t="s">
        <v>99</v>
      </c>
      <c r="D452" s="83">
        <v>124</v>
      </c>
      <c r="E452" s="83"/>
      <c r="F452" s="83"/>
      <c r="G452" s="83"/>
      <c r="H452" s="83"/>
      <c r="I452" s="83"/>
      <c r="J452" s="83"/>
      <c r="K452" s="83"/>
      <c r="L452" s="83"/>
      <c r="M452" s="83"/>
      <c r="N452" s="45">
        <f t="shared" si="33"/>
        <v>124</v>
      </c>
      <c r="O452" s="83"/>
      <c r="P452" s="83"/>
      <c r="Q452" s="83"/>
      <c r="R452" s="83"/>
      <c r="S452" s="83"/>
      <c r="T452" s="83"/>
      <c r="U452" s="83"/>
      <c r="V452" s="84">
        <f t="shared" si="34"/>
        <v>124</v>
      </c>
    </row>
    <row r="453" spans="1:22" x14ac:dyDescent="0.25">
      <c r="A453" s="77" t="s">
        <v>321</v>
      </c>
      <c r="B453" s="77" t="s">
        <v>178</v>
      </c>
      <c r="C453" s="82" t="s">
        <v>115</v>
      </c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45">
        <f t="shared" si="33"/>
        <v>0</v>
      </c>
      <c r="O453" s="83"/>
      <c r="P453" s="83"/>
      <c r="Q453" s="83"/>
      <c r="R453" s="83"/>
      <c r="S453" s="83"/>
      <c r="T453" s="83">
        <v>3100</v>
      </c>
      <c r="U453" s="83"/>
      <c r="V453" s="84">
        <f t="shared" si="34"/>
        <v>3100</v>
      </c>
    </row>
    <row r="454" spans="1:22" x14ac:dyDescent="0.25">
      <c r="A454" s="77" t="s">
        <v>321</v>
      </c>
      <c r="B454" s="77" t="s">
        <v>179</v>
      </c>
      <c r="C454" s="82"/>
      <c r="D454" s="83">
        <f>ROUND((D426+D428+D430+D432+D434+D435+D438+D439+D440+D441+D445+D446+D451+D452)*0.02,0)</f>
        <v>4246</v>
      </c>
      <c r="E454" s="83"/>
      <c r="F454" s="83"/>
      <c r="G454" s="83"/>
      <c r="H454" s="83"/>
      <c r="I454" s="83"/>
      <c r="J454" s="83"/>
      <c r="K454" s="83"/>
      <c r="L454" s="83"/>
      <c r="M454" s="83"/>
      <c r="N454" s="45">
        <f t="shared" si="33"/>
        <v>4246</v>
      </c>
      <c r="O454" s="83"/>
      <c r="P454" s="83"/>
      <c r="Q454" s="83"/>
      <c r="R454" s="83"/>
      <c r="S454" s="83"/>
      <c r="T454" s="83"/>
      <c r="U454" s="83"/>
      <c r="V454" s="84">
        <f t="shared" si="34"/>
        <v>4246</v>
      </c>
    </row>
    <row r="455" spans="1:22" x14ac:dyDescent="0.25">
      <c r="A455" s="77" t="s">
        <v>321</v>
      </c>
      <c r="B455" s="77" t="s">
        <v>180</v>
      </c>
      <c r="C455" s="82"/>
      <c r="D455" s="83">
        <f>ROUND((D426+D428+D430+D432+D434+D435+D438+D439+D440+D441+D445+D446+D451+D452)/12*0.25,0)</f>
        <v>4423</v>
      </c>
      <c r="E455" s="83"/>
      <c r="F455" s="83"/>
      <c r="G455" s="83"/>
      <c r="H455" s="83"/>
      <c r="I455" s="83"/>
      <c r="J455" s="83"/>
      <c r="K455" s="83"/>
      <c r="L455" s="83"/>
      <c r="M455" s="83"/>
      <c r="N455" s="45">
        <f t="shared" si="33"/>
        <v>4423</v>
      </c>
      <c r="O455" s="83"/>
      <c r="P455" s="83"/>
      <c r="Q455" s="83"/>
      <c r="R455" s="83"/>
      <c r="S455" s="83"/>
      <c r="T455" s="83"/>
      <c r="U455" s="83"/>
      <c r="V455" s="84">
        <f t="shared" si="34"/>
        <v>4423</v>
      </c>
    </row>
    <row r="456" spans="1:22" x14ac:dyDescent="0.25">
      <c r="A456" s="85" t="s">
        <v>321</v>
      </c>
      <c r="B456" s="85" t="s">
        <v>181</v>
      </c>
      <c r="C456" s="86"/>
      <c r="D456" s="84">
        <f t="shared" ref="D456:V456" si="39">SUM(D426:D455)</f>
        <v>300242</v>
      </c>
      <c r="E456" s="84">
        <f t="shared" si="39"/>
        <v>3045</v>
      </c>
      <c r="F456" s="84">
        <f t="shared" si="39"/>
        <v>0</v>
      </c>
      <c r="G456" s="84">
        <f t="shared" si="39"/>
        <v>3170</v>
      </c>
      <c r="H456" s="84">
        <f t="shared" si="39"/>
        <v>10446</v>
      </c>
      <c r="I456" s="84">
        <f t="shared" si="39"/>
        <v>10736</v>
      </c>
      <c r="J456" s="84">
        <f t="shared" si="39"/>
        <v>9247</v>
      </c>
      <c r="K456" s="84">
        <f t="shared" si="39"/>
        <v>8566</v>
      </c>
      <c r="L456" s="84">
        <f t="shared" si="39"/>
        <v>3690</v>
      </c>
      <c r="M456" s="84">
        <f t="shared" si="39"/>
        <v>218</v>
      </c>
      <c r="N456" s="84">
        <f t="shared" si="39"/>
        <v>349360</v>
      </c>
      <c r="O456" s="84">
        <f t="shared" si="39"/>
        <v>675</v>
      </c>
      <c r="P456" s="84">
        <f t="shared" si="39"/>
        <v>30351</v>
      </c>
      <c r="Q456" s="84">
        <f t="shared" si="39"/>
        <v>25787</v>
      </c>
      <c r="R456" s="84">
        <f t="shared" si="39"/>
        <v>1367</v>
      </c>
      <c r="S456" s="84">
        <f t="shared" si="39"/>
        <v>0</v>
      </c>
      <c r="T456" s="84">
        <f t="shared" si="39"/>
        <v>3100</v>
      </c>
      <c r="U456" s="84">
        <f t="shared" si="39"/>
        <v>0</v>
      </c>
      <c r="V456" s="84">
        <f t="shared" si="39"/>
        <v>410640</v>
      </c>
    </row>
    <row r="457" spans="1:22" x14ac:dyDescent="0.25">
      <c r="A457" s="85" t="s">
        <v>327</v>
      </c>
      <c r="B457" s="85" t="s">
        <v>328</v>
      </c>
      <c r="C457" s="91"/>
      <c r="D457" s="92">
        <f t="shared" ref="D457:V457" si="40">D38+D71+D100+D136+D175+D202+D240+D276+D308+D339+D371+D405+D425+D456</f>
        <v>6382245</v>
      </c>
      <c r="E457" s="92">
        <f t="shared" si="40"/>
        <v>62439</v>
      </c>
      <c r="F457" s="92">
        <f t="shared" si="40"/>
        <v>248432</v>
      </c>
      <c r="G457" s="92">
        <f t="shared" si="40"/>
        <v>66413</v>
      </c>
      <c r="H457" s="92">
        <f t="shared" si="40"/>
        <v>297236</v>
      </c>
      <c r="I457" s="92">
        <f t="shared" si="40"/>
        <v>181996</v>
      </c>
      <c r="J457" s="92">
        <f t="shared" si="40"/>
        <v>199260</v>
      </c>
      <c r="K457" s="92">
        <f t="shared" si="40"/>
        <v>348280</v>
      </c>
      <c r="L457" s="92">
        <f t="shared" si="40"/>
        <v>175685</v>
      </c>
      <c r="M457" s="92">
        <f t="shared" si="40"/>
        <v>881</v>
      </c>
      <c r="N457" s="92">
        <f t="shared" si="40"/>
        <v>7962867</v>
      </c>
      <c r="O457" s="92">
        <f t="shared" si="40"/>
        <v>5872</v>
      </c>
      <c r="P457" s="92">
        <f t="shared" si="40"/>
        <v>789659</v>
      </c>
      <c r="Q457" s="92">
        <f t="shared" si="40"/>
        <v>472536</v>
      </c>
      <c r="R457" s="92">
        <f t="shared" si="40"/>
        <v>34103</v>
      </c>
      <c r="S457" s="92">
        <f t="shared" si="40"/>
        <v>4300</v>
      </c>
      <c r="T457" s="92">
        <f t="shared" si="40"/>
        <v>88500</v>
      </c>
      <c r="U457" s="92">
        <f t="shared" si="40"/>
        <v>3540</v>
      </c>
      <c r="V457" s="92">
        <f t="shared" si="40"/>
        <v>9361377</v>
      </c>
    </row>
    <row r="458" spans="1:22" x14ac:dyDescent="0.25">
      <c r="A458" s="77" t="s">
        <v>329</v>
      </c>
      <c r="B458" s="77" t="s">
        <v>330</v>
      </c>
      <c r="C458" s="82" t="s">
        <v>99</v>
      </c>
      <c r="D458" s="83">
        <v>67584</v>
      </c>
      <c r="E458" s="83">
        <v>630</v>
      </c>
      <c r="F458" s="83">
        <v>7300</v>
      </c>
      <c r="G458" s="83">
        <v>2200</v>
      </c>
      <c r="H458" s="83">
        <v>3100</v>
      </c>
      <c r="I458" s="83">
        <v>500</v>
      </c>
      <c r="J458" s="83">
        <v>400</v>
      </c>
      <c r="K458" s="83">
        <v>11666</v>
      </c>
      <c r="L458" s="83"/>
      <c r="M458" s="83">
        <v>0</v>
      </c>
      <c r="N458" s="45">
        <f t="shared" ref="N458:N521" si="41">D458+E458+F458+G458+H458+I458+J458+K458+L458+M458</f>
        <v>93380</v>
      </c>
      <c r="O458" s="83"/>
      <c r="P458" s="83">
        <v>2490</v>
      </c>
      <c r="Q458" s="83">
        <v>3030</v>
      </c>
      <c r="R458" s="83"/>
      <c r="S458" s="83"/>
      <c r="T458" s="83"/>
      <c r="U458" s="83"/>
      <c r="V458" s="84">
        <f t="shared" ref="V458:V521" si="42">N458+O458+P458+Q458+R458+S458+T458+U458</f>
        <v>98900</v>
      </c>
    </row>
    <row r="459" spans="1:22" ht="39" x14ac:dyDescent="0.25">
      <c r="A459" s="77" t="s">
        <v>329</v>
      </c>
      <c r="B459" s="77" t="s">
        <v>331</v>
      </c>
      <c r="C459" s="82" t="s">
        <v>99</v>
      </c>
      <c r="D459" s="83">
        <v>68716</v>
      </c>
      <c r="E459" s="83"/>
      <c r="F459" s="83"/>
      <c r="G459" s="83"/>
      <c r="H459" s="83"/>
      <c r="I459" s="83"/>
      <c r="J459" s="83"/>
      <c r="K459" s="83"/>
      <c r="L459" s="83"/>
      <c r="M459" s="83"/>
      <c r="N459" s="45">
        <f t="shared" si="41"/>
        <v>68716</v>
      </c>
      <c r="O459" s="83"/>
      <c r="P459" s="83"/>
      <c r="Q459" s="83"/>
      <c r="R459" s="83"/>
      <c r="S459" s="83"/>
      <c r="T459" s="83"/>
      <c r="U459" s="83"/>
      <c r="V459" s="84">
        <f t="shared" si="42"/>
        <v>68716</v>
      </c>
    </row>
    <row r="460" spans="1:22" ht="51.75" x14ac:dyDescent="0.25">
      <c r="A460" s="77" t="s">
        <v>329</v>
      </c>
      <c r="B460" s="77" t="s">
        <v>332</v>
      </c>
      <c r="C460" s="82" t="s">
        <v>99</v>
      </c>
      <c r="D460" s="83">
        <v>517</v>
      </c>
      <c r="E460" s="83"/>
      <c r="F460" s="83"/>
      <c r="G460" s="83"/>
      <c r="H460" s="83"/>
      <c r="I460" s="83"/>
      <c r="J460" s="83"/>
      <c r="K460" s="83"/>
      <c r="L460" s="83"/>
      <c r="M460" s="83"/>
      <c r="N460" s="45">
        <f t="shared" si="41"/>
        <v>517</v>
      </c>
      <c r="O460" s="83"/>
      <c r="P460" s="83"/>
      <c r="Q460" s="83"/>
      <c r="R460" s="83"/>
      <c r="S460" s="83"/>
      <c r="T460" s="83"/>
      <c r="U460" s="83"/>
      <c r="V460" s="84">
        <f t="shared" si="42"/>
        <v>517</v>
      </c>
    </row>
    <row r="461" spans="1:22" ht="39" x14ac:dyDescent="0.25">
      <c r="A461" s="77" t="s">
        <v>329</v>
      </c>
      <c r="B461" s="77" t="s">
        <v>333</v>
      </c>
      <c r="C461" s="82" t="s">
        <v>99</v>
      </c>
      <c r="D461" s="83">
        <v>12600</v>
      </c>
      <c r="E461" s="83"/>
      <c r="F461" s="83"/>
      <c r="G461" s="83"/>
      <c r="H461" s="83"/>
      <c r="I461" s="83"/>
      <c r="J461" s="83"/>
      <c r="K461" s="83"/>
      <c r="L461" s="83"/>
      <c r="M461" s="83"/>
      <c r="N461" s="45">
        <f t="shared" si="41"/>
        <v>12600</v>
      </c>
      <c r="O461" s="83"/>
      <c r="P461" s="83"/>
      <c r="Q461" s="83"/>
      <c r="R461" s="83"/>
      <c r="S461" s="83"/>
      <c r="T461" s="83"/>
      <c r="U461" s="83"/>
      <c r="V461" s="84">
        <f t="shared" si="42"/>
        <v>12600</v>
      </c>
    </row>
    <row r="462" spans="1:22" ht="51.75" x14ac:dyDescent="0.25">
      <c r="A462" s="77" t="s">
        <v>329</v>
      </c>
      <c r="B462" s="77" t="s">
        <v>334</v>
      </c>
      <c r="C462" s="82" t="s">
        <v>99</v>
      </c>
      <c r="D462" s="83">
        <v>821</v>
      </c>
      <c r="E462" s="83"/>
      <c r="F462" s="83"/>
      <c r="G462" s="83"/>
      <c r="H462" s="83"/>
      <c r="I462" s="83"/>
      <c r="J462" s="83"/>
      <c r="K462" s="83"/>
      <c r="L462" s="83"/>
      <c r="M462" s="83"/>
      <c r="N462" s="45">
        <f t="shared" si="41"/>
        <v>821</v>
      </c>
      <c r="O462" s="83"/>
      <c r="P462" s="83"/>
      <c r="Q462" s="83"/>
      <c r="R462" s="83"/>
      <c r="S462" s="83"/>
      <c r="T462" s="83"/>
      <c r="U462" s="83"/>
      <c r="V462" s="84">
        <f t="shared" si="42"/>
        <v>821</v>
      </c>
    </row>
    <row r="463" spans="1:22" ht="26.25" x14ac:dyDescent="0.25">
      <c r="A463" s="77" t="s">
        <v>329</v>
      </c>
      <c r="B463" s="77" t="s">
        <v>335</v>
      </c>
      <c r="C463" s="82" t="s">
        <v>99</v>
      </c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45">
        <f t="shared" si="41"/>
        <v>0</v>
      </c>
      <c r="O463" s="83"/>
      <c r="P463" s="83"/>
      <c r="Q463" s="83"/>
      <c r="R463" s="83"/>
      <c r="S463" s="83"/>
      <c r="T463" s="83"/>
      <c r="U463" s="83"/>
      <c r="V463" s="84">
        <f t="shared" si="42"/>
        <v>0</v>
      </c>
    </row>
    <row r="464" spans="1:22" x14ac:dyDescent="0.25">
      <c r="A464" s="77" t="s">
        <v>329</v>
      </c>
      <c r="B464" s="77" t="s">
        <v>336</v>
      </c>
      <c r="C464" s="82" t="s">
        <v>99</v>
      </c>
      <c r="D464" s="83">
        <v>118721</v>
      </c>
      <c r="E464" s="83">
        <v>884</v>
      </c>
      <c r="F464" s="83">
        <v>16900</v>
      </c>
      <c r="G464" s="83">
        <v>7000</v>
      </c>
      <c r="H464" s="83">
        <v>9000</v>
      </c>
      <c r="I464" s="83"/>
      <c r="J464" s="83">
        <v>300</v>
      </c>
      <c r="K464" s="83">
        <v>24024</v>
      </c>
      <c r="L464" s="83"/>
      <c r="M464" s="83"/>
      <c r="N464" s="45">
        <f t="shared" si="41"/>
        <v>176829</v>
      </c>
      <c r="O464" s="83"/>
      <c r="P464" s="83">
        <v>4580</v>
      </c>
      <c r="Q464" s="83">
        <v>5553</v>
      </c>
      <c r="R464" s="83"/>
      <c r="S464" s="83"/>
      <c r="T464" s="83"/>
      <c r="U464" s="83"/>
      <c r="V464" s="84">
        <f t="shared" si="42"/>
        <v>186962</v>
      </c>
    </row>
    <row r="465" spans="1:22" ht="51.75" x14ac:dyDescent="0.25">
      <c r="A465" s="77" t="s">
        <v>329</v>
      </c>
      <c r="B465" s="77" t="s">
        <v>337</v>
      </c>
      <c r="C465" s="82" t="s">
        <v>99</v>
      </c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45">
        <f t="shared" si="41"/>
        <v>0</v>
      </c>
      <c r="O465" s="83"/>
      <c r="P465" s="83"/>
      <c r="Q465" s="83"/>
      <c r="R465" s="83"/>
      <c r="S465" s="83">
        <v>3900</v>
      </c>
      <c r="T465" s="83"/>
      <c r="U465" s="83"/>
      <c r="V465" s="84">
        <f t="shared" si="42"/>
        <v>3900</v>
      </c>
    </row>
    <row r="466" spans="1:22" ht="39" x14ac:dyDescent="0.25">
      <c r="A466" s="77" t="s">
        <v>329</v>
      </c>
      <c r="B466" s="77" t="s">
        <v>338</v>
      </c>
      <c r="C466" s="82" t="s">
        <v>99</v>
      </c>
      <c r="D466" s="83">
        <v>115467</v>
      </c>
      <c r="E466" s="83"/>
      <c r="F466" s="83"/>
      <c r="G466" s="83"/>
      <c r="H466" s="83"/>
      <c r="I466" s="83"/>
      <c r="J466" s="83"/>
      <c r="K466" s="83"/>
      <c r="L466" s="83"/>
      <c r="M466" s="83"/>
      <c r="N466" s="45">
        <f t="shared" si="41"/>
        <v>115467</v>
      </c>
      <c r="O466" s="83"/>
      <c r="P466" s="83"/>
      <c r="Q466" s="83"/>
      <c r="R466" s="83"/>
      <c r="S466" s="83"/>
      <c r="T466" s="83"/>
      <c r="U466" s="83"/>
      <c r="V466" s="84">
        <f t="shared" si="42"/>
        <v>115467</v>
      </c>
    </row>
    <row r="467" spans="1:22" ht="51.75" x14ac:dyDescent="0.25">
      <c r="A467" s="77" t="s">
        <v>329</v>
      </c>
      <c r="B467" s="77" t="s">
        <v>339</v>
      </c>
      <c r="C467" s="82" t="s">
        <v>99</v>
      </c>
      <c r="D467" s="83">
        <v>1135</v>
      </c>
      <c r="E467" s="83"/>
      <c r="F467" s="83"/>
      <c r="G467" s="83"/>
      <c r="H467" s="83"/>
      <c r="I467" s="83"/>
      <c r="J467" s="83"/>
      <c r="K467" s="83"/>
      <c r="L467" s="83"/>
      <c r="M467" s="83"/>
      <c r="N467" s="45">
        <f t="shared" si="41"/>
        <v>1135</v>
      </c>
      <c r="O467" s="83"/>
      <c r="P467" s="83"/>
      <c r="Q467" s="83"/>
      <c r="R467" s="83"/>
      <c r="S467" s="83"/>
      <c r="T467" s="83"/>
      <c r="U467" s="83"/>
      <c r="V467" s="84">
        <f t="shared" si="42"/>
        <v>1135</v>
      </c>
    </row>
    <row r="468" spans="1:22" ht="39" x14ac:dyDescent="0.25">
      <c r="A468" s="77" t="s">
        <v>329</v>
      </c>
      <c r="B468" s="77" t="s">
        <v>340</v>
      </c>
      <c r="C468" s="82" t="s">
        <v>99</v>
      </c>
      <c r="D468" s="83">
        <v>36805</v>
      </c>
      <c r="E468" s="83"/>
      <c r="F468" s="83"/>
      <c r="G468" s="83"/>
      <c r="H468" s="83"/>
      <c r="I468" s="83"/>
      <c r="J468" s="83"/>
      <c r="K468" s="83"/>
      <c r="L468" s="83"/>
      <c r="M468" s="83"/>
      <c r="N468" s="45">
        <f t="shared" si="41"/>
        <v>36805</v>
      </c>
      <c r="O468" s="83"/>
      <c r="P468" s="83"/>
      <c r="Q468" s="83"/>
      <c r="R468" s="83"/>
      <c r="S468" s="83"/>
      <c r="T468" s="83"/>
      <c r="U468" s="83"/>
      <c r="V468" s="84">
        <f t="shared" si="42"/>
        <v>36805</v>
      </c>
    </row>
    <row r="469" spans="1:22" ht="51.75" x14ac:dyDescent="0.25">
      <c r="A469" s="77" t="s">
        <v>329</v>
      </c>
      <c r="B469" s="77" t="s">
        <v>341</v>
      </c>
      <c r="C469" s="82" t="s">
        <v>99</v>
      </c>
      <c r="D469" s="83">
        <v>1305</v>
      </c>
      <c r="E469" s="83"/>
      <c r="F469" s="83"/>
      <c r="G469" s="83"/>
      <c r="H469" s="83"/>
      <c r="I469" s="83"/>
      <c r="J469" s="83"/>
      <c r="K469" s="83"/>
      <c r="L469" s="83"/>
      <c r="M469" s="83"/>
      <c r="N469" s="45">
        <f t="shared" si="41"/>
        <v>1305</v>
      </c>
      <c r="O469" s="83"/>
      <c r="P469" s="83"/>
      <c r="Q469" s="83"/>
      <c r="R469" s="83"/>
      <c r="S469" s="83"/>
      <c r="T469" s="83"/>
      <c r="U469" s="83"/>
      <c r="V469" s="84">
        <f t="shared" si="42"/>
        <v>1305</v>
      </c>
    </row>
    <row r="470" spans="1:22" ht="39" x14ac:dyDescent="0.25">
      <c r="A470" s="77" t="s">
        <v>329</v>
      </c>
      <c r="B470" s="77" t="s">
        <v>342</v>
      </c>
      <c r="C470" s="82" t="s">
        <v>99</v>
      </c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45">
        <f t="shared" si="41"/>
        <v>0</v>
      </c>
      <c r="O470" s="83"/>
      <c r="P470" s="83"/>
      <c r="Q470" s="83"/>
      <c r="R470" s="83"/>
      <c r="S470" s="83"/>
      <c r="T470" s="83"/>
      <c r="U470" s="83"/>
      <c r="V470" s="84">
        <f t="shared" si="42"/>
        <v>0</v>
      </c>
    </row>
    <row r="471" spans="1:22" x14ac:dyDescent="0.25">
      <c r="A471" s="77" t="s">
        <v>329</v>
      </c>
      <c r="B471" s="77" t="s">
        <v>343</v>
      </c>
      <c r="C471" s="82" t="s">
        <v>99</v>
      </c>
      <c r="D471" s="83">
        <v>169368</v>
      </c>
      <c r="E471" s="83">
        <v>1250</v>
      </c>
      <c r="F471" s="83">
        <v>40400</v>
      </c>
      <c r="G471" s="83">
        <v>9400</v>
      </c>
      <c r="H471" s="83">
        <v>29000</v>
      </c>
      <c r="I471" s="83"/>
      <c r="J471" s="83">
        <v>4200</v>
      </c>
      <c r="K471" s="83">
        <v>33983</v>
      </c>
      <c r="L471" s="83"/>
      <c r="M471" s="83"/>
      <c r="N471" s="45">
        <f t="shared" si="41"/>
        <v>287601</v>
      </c>
      <c r="O471" s="83"/>
      <c r="P471" s="83">
        <v>7398</v>
      </c>
      <c r="Q471" s="83">
        <v>14288</v>
      </c>
      <c r="R471" s="83"/>
      <c r="S471" s="83"/>
      <c r="T471" s="83"/>
      <c r="U471" s="83"/>
      <c r="V471" s="84">
        <f t="shared" si="42"/>
        <v>309287</v>
      </c>
    </row>
    <row r="472" spans="1:22" ht="26.25" x14ac:dyDescent="0.25">
      <c r="A472" s="77" t="s">
        <v>329</v>
      </c>
      <c r="B472" s="77" t="s">
        <v>344</v>
      </c>
      <c r="C472" s="82" t="s">
        <v>99</v>
      </c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45">
        <f t="shared" si="41"/>
        <v>0</v>
      </c>
      <c r="O472" s="83"/>
      <c r="P472" s="83"/>
      <c r="Q472" s="83"/>
      <c r="R472" s="83"/>
      <c r="S472" s="83"/>
      <c r="T472" s="83"/>
      <c r="U472" s="83"/>
      <c r="V472" s="84">
        <f t="shared" si="42"/>
        <v>0</v>
      </c>
    </row>
    <row r="473" spans="1:22" ht="39" x14ac:dyDescent="0.25">
      <c r="A473" s="77" t="s">
        <v>329</v>
      </c>
      <c r="B473" s="77" t="s">
        <v>345</v>
      </c>
      <c r="C473" s="82" t="s">
        <v>99</v>
      </c>
      <c r="D473" s="83">
        <v>149619</v>
      </c>
      <c r="E473" s="83"/>
      <c r="F473" s="83"/>
      <c r="G473" s="83"/>
      <c r="H473" s="83"/>
      <c r="I473" s="83"/>
      <c r="J473" s="83"/>
      <c r="K473" s="83"/>
      <c r="L473" s="83"/>
      <c r="M473" s="83"/>
      <c r="N473" s="45">
        <f t="shared" si="41"/>
        <v>149619</v>
      </c>
      <c r="O473" s="83"/>
      <c r="P473" s="83"/>
      <c r="Q473" s="83"/>
      <c r="R473" s="83"/>
      <c r="S473" s="83"/>
      <c r="T473" s="83"/>
      <c r="U473" s="83"/>
      <c r="V473" s="84">
        <f t="shared" si="42"/>
        <v>149619</v>
      </c>
    </row>
    <row r="474" spans="1:22" ht="51.75" x14ac:dyDescent="0.25">
      <c r="A474" s="77" t="s">
        <v>329</v>
      </c>
      <c r="B474" s="77" t="s">
        <v>346</v>
      </c>
      <c r="C474" s="82" t="s">
        <v>99</v>
      </c>
      <c r="D474" s="83">
        <v>4494</v>
      </c>
      <c r="E474" s="83"/>
      <c r="F474" s="83"/>
      <c r="G474" s="83"/>
      <c r="H474" s="83"/>
      <c r="I474" s="83"/>
      <c r="J474" s="83"/>
      <c r="K474" s="83"/>
      <c r="L474" s="83"/>
      <c r="M474" s="83"/>
      <c r="N474" s="45">
        <f t="shared" si="41"/>
        <v>4494</v>
      </c>
      <c r="O474" s="83"/>
      <c r="P474" s="83"/>
      <c r="Q474" s="83"/>
      <c r="R474" s="83"/>
      <c r="S474" s="83"/>
      <c r="T474" s="83"/>
      <c r="U474" s="83"/>
      <c r="V474" s="84">
        <f t="shared" si="42"/>
        <v>4494</v>
      </c>
    </row>
    <row r="475" spans="1:22" ht="39" x14ac:dyDescent="0.25">
      <c r="A475" s="77" t="s">
        <v>329</v>
      </c>
      <c r="B475" s="77" t="s">
        <v>347</v>
      </c>
      <c r="C475" s="82" t="s">
        <v>99</v>
      </c>
      <c r="D475" s="83">
        <v>55459</v>
      </c>
      <c r="E475" s="83"/>
      <c r="F475" s="83"/>
      <c r="G475" s="83"/>
      <c r="H475" s="83"/>
      <c r="I475" s="83"/>
      <c r="J475" s="83"/>
      <c r="K475" s="83"/>
      <c r="L475" s="83"/>
      <c r="M475" s="83"/>
      <c r="N475" s="45">
        <f t="shared" si="41"/>
        <v>55459</v>
      </c>
      <c r="O475" s="83"/>
      <c r="P475" s="83"/>
      <c r="Q475" s="83"/>
      <c r="R475" s="83"/>
      <c r="S475" s="83"/>
      <c r="T475" s="83"/>
      <c r="U475" s="83"/>
      <c r="V475" s="84">
        <f t="shared" si="42"/>
        <v>55459</v>
      </c>
    </row>
    <row r="476" spans="1:22" ht="51.75" x14ac:dyDescent="0.25">
      <c r="A476" s="77" t="s">
        <v>329</v>
      </c>
      <c r="B476" s="77" t="s">
        <v>348</v>
      </c>
      <c r="C476" s="82" t="s">
        <v>99</v>
      </c>
      <c r="D476" s="83">
        <v>2489</v>
      </c>
      <c r="E476" s="83"/>
      <c r="F476" s="83"/>
      <c r="G476" s="83"/>
      <c r="H476" s="83"/>
      <c r="I476" s="83"/>
      <c r="J476" s="83"/>
      <c r="K476" s="83"/>
      <c r="L476" s="83"/>
      <c r="M476" s="83"/>
      <c r="N476" s="45">
        <f t="shared" si="41"/>
        <v>2489</v>
      </c>
      <c r="O476" s="83"/>
      <c r="P476" s="83"/>
      <c r="Q476" s="83"/>
      <c r="R476" s="83"/>
      <c r="S476" s="83"/>
      <c r="T476" s="83"/>
      <c r="U476" s="83"/>
      <c r="V476" s="84">
        <f t="shared" si="42"/>
        <v>2489</v>
      </c>
    </row>
    <row r="477" spans="1:22" ht="26.25" x14ac:dyDescent="0.25">
      <c r="A477" s="77" t="s">
        <v>329</v>
      </c>
      <c r="B477" s="77" t="s">
        <v>349</v>
      </c>
      <c r="C477" s="82" t="s">
        <v>99</v>
      </c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45">
        <f t="shared" si="41"/>
        <v>0</v>
      </c>
      <c r="O477" s="83"/>
      <c r="P477" s="83"/>
      <c r="Q477" s="83"/>
      <c r="R477" s="83"/>
      <c r="S477" s="83"/>
      <c r="T477" s="83"/>
      <c r="U477" s="83"/>
      <c r="V477" s="84">
        <f t="shared" si="42"/>
        <v>0</v>
      </c>
    </row>
    <row r="478" spans="1:22" ht="39" x14ac:dyDescent="0.25">
      <c r="A478" s="77" t="s">
        <v>329</v>
      </c>
      <c r="B478" s="77" t="s">
        <v>350</v>
      </c>
      <c r="C478" s="82" t="s">
        <v>99</v>
      </c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45">
        <f t="shared" si="41"/>
        <v>0</v>
      </c>
      <c r="O478" s="83"/>
      <c r="P478" s="83"/>
      <c r="Q478" s="83"/>
      <c r="R478" s="83"/>
      <c r="S478" s="83"/>
      <c r="T478" s="83"/>
      <c r="U478" s="83"/>
      <c r="V478" s="84">
        <f t="shared" si="42"/>
        <v>0</v>
      </c>
    </row>
    <row r="479" spans="1:22" ht="26.25" x14ac:dyDescent="0.25">
      <c r="A479" s="77" t="s">
        <v>329</v>
      </c>
      <c r="B479" s="77" t="s">
        <v>351</v>
      </c>
      <c r="C479" s="82" t="s">
        <v>101</v>
      </c>
      <c r="D479" s="83">
        <v>94383</v>
      </c>
      <c r="E479" s="83">
        <v>4540</v>
      </c>
      <c r="F479" s="83">
        <v>27000</v>
      </c>
      <c r="G479" s="83">
        <v>6200</v>
      </c>
      <c r="H479" s="83">
        <v>20000</v>
      </c>
      <c r="I479" s="83"/>
      <c r="J479" s="83">
        <v>400</v>
      </c>
      <c r="K479" s="83"/>
      <c r="L479" s="83"/>
      <c r="M479" s="83">
        <v>12330</v>
      </c>
      <c r="N479" s="45">
        <f t="shared" si="41"/>
        <v>164853</v>
      </c>
      <c r="O479" s="83">
        <v>1250</v>
      </c>
      <c r="P479" s="83">
        <v>11730</v>
      </c>
      <c r="Q479" s="83">
        <v>21000</v>
      </c>
      <c r="R479" s="83"/>
      <c r="S479" s="83"/>
      <c r="T479" s="83"/>
      <c r="U479" s="83"/>
      <c r="V479" s="84">
        <f t="shared" si="42"/>
        <v>198833</v>
      </c>
    </row>
    <row r="480" spans="1:22" ht="39" x14ac:dyDescent="0.25">
      <c r="A480" s="77" t="s">
        <v>329</v>
      </c>
      <c r="B480" s="77" t="s">
        <v>352</v>
      </c>
      <c r="C480" s="82" t="s">
        <v>101</v>
      </c>
      <c r="D480" s="83">
        <v>270064</v>
      </c>
      <c r="E480" s="83"/>
      <c r="F480" s="83"/>
      <c r="G480" s="83"/>
      <c r="H480" s="83"/>
      <c r="I480" s="83"/>
      <c r="J480" s="83"/>
      <c r="K480" s="83"/>
      <c r="L480" s="83"/>
      <c r="M480" s="83"/>
      <c r="N480" s="45">
        <f t="shared" si="41"/>
        <v>270064</v>
      </c>
      <c r="O480" s="83"/>
      <c r="P480" s="83"/>
      <c r="Q480" s="83"/>
      <c r="R480" s="83"/>
      <c r="S480" s="83"/>
      <c r="T480" s="83"/>
      <c r="U480" s="83"/>
      <c r="V480" s="84">
        <f t="shared" si="42"/>
        <v>270064</v>
      </c>
    </row>
    <row r="481" spans="1:22" ht="51.75" x14ac:dyDescent="0.25">
      <c r="A481" s="77" t="s">
        <v>329</v>
      </c>
      <c r="B481" s="77" t="s">
        <v>353</v>
      </c>
      <c r="C481" s="82" t="s">
        <v>101</v>
      </c>
      <c r="D481" s="83">
        <v>3708</v>
      </c>
      <c r="E481" s="83"/>
      <c r="F481" s="83"/>
      <c r="G481" s="83"/>
      <c r="H481" s="83"/>
      <c r="I481" s="83"/>
      <c r="J481" s="83"/>
      <c r="K481" s="83"/>
      <c r="L481" s="83"/>
      <c r="M481" s="83"/>
      <c r="N481" s="45">
        <f t="shared" si="41"/>
        <v>3708</v>
      </c>
      <c r="O481" s="83"/>
      <c r="P481" s="83"/>
      <c r="Q481" s="83"/>
      <c r="R481" s="83"/>
      <c r="S481" s="83"/>
      <c r="T481" s="83"/>
      <c r="U481" s="83"/>
      <c r="V481" s="84">
        <f t="shared" si="42"/>
        <v>3708</v>
      </c>
    </row>
    <row r="482" spans="1:22" ht="51.75" x14ac:dyDescent="0.25">
      <c r="A482" s="77" t="s">
        <v>329</v>
      </c>
      <c r="B482" s="77" t="s">
        <v>354</v>
      </c>
      <c r="C482" s="82" t="s">
        <v>101</v>
      </c>
      <c r="D482" s="83">
        <v>12807</v>
      </c>
      <c r="E482" s="83"/>
      <c r="F482" s="83"/>
      <c r="G482" s="83"/>
      <c r="H482" s="83"/>
      <c r="I482" s="83"/>
      <c r="J482" s="83"/>
      <c r="K482" s="83"/>
      <c r="L482" s="83"/>
      <c r="M482" s="83"/>
      <c r="N482" s="45">
        <f t="shared" si="41"/>
        <v>12807</v>
      </c>
      <c r="O482" s="83"/>
      <c r="P482" s="83"/>
      <c r="Q482" s="83"/>
      <c r="R482" s="83"/>
      <c r="S482" s="83"/>
      <c r="T482" s="83"/>
      <c r="U482" s="83"/>
      <c r="V482" s="84">
        <f t="shared" si="42"/>
        <v>12807</v>
      </c>
    </row>
    <row r="483" spans="1:22" ht="39" x14ac:dyDescent="0.25">
      <c r="A483" s="77" t="s">
        <v>329</v>
      </c>
      <c r="B483" s="77" t="s">
        <v>355</v>
      </c>
      <c r="C483" s="82" t="s">
        <v>103</v>
      </c>
      <c r="D483" s="83">
        <v>7519</v>
      </c>
      <c r="E483" s="83"/>
      <c r="F483" s="83"/>
      <c r="G483" s="83"/>
      <c r="H483" s="83"/>
      <c r="I483" s="83"/>
      <c r="J483" s="83"/>
      <c r="K483" s="83"/>
      <c r="L483" s="83"/>
      <c r="M483" s="83"/>
      <c r="N483" s="45">
        <f t="shared" si="41"/>
        <v>7519</v>
      </c>
      <c r="O483" s="83"/>
      <c r="P483" s="83"/>
      <c r="Q483" s="83"/>
      <c r="R483" s="83"/>
      <c r="S483" s="83"/>
      <c r="T483" s="83"/>
      <c r="U483" s="83"/>
      <c r="V483" s="84">
        <f t="shared" si="42"/>
        <v>7519</v>
      </c>
    </row>
    <row r="484" spans="1:22" ht="51.75" x14ac:dyDescent="0.25">
      <c r="A484" s="77" t="s">
        <v>329</v>
      </c>
      <c r="B484" s="77" t="s">
        <v>356</v>
      </c>
      <c r="C484" s="82" t="s">
        <v>103</v>
      </c>
      <c r="D484" s="83">
        <v>620</v>
      </c>
      <c r="E484" s="83"/>
      <c r="F484" s="83"/>
      <c r="G484" s="83"/>
      <c r="H484" s="83"/>
      <c r="I484" s="83"/>
      <c r="J484" s="83"/>
      <c r="K484" s="83"/>
      <c r="L484" s="83"/>
      <c r="M484" s="83"/>
      <c r="N484" s="45">
        <f t="shared" si="41"/>
        <v>620</v>
      </c>
      <c r="O484" s="83"/>
      <c r="P484" s="83"/>
      <c r="Q484" s="83"/>
      <c r="R484" s="83"/>
      <c r="S484" s="83"/>
      <c r="T484" s="83"/>
      <c r="U484" s="83"/>
      <c r="V484" s="84">
        <f t="shared" si="42"/>
        <v>620</v>
      </c>
    </row>
    <row r="485" spans="1:22" ht="39" x14ac:dyDescent="0.25">
      <c r="A485" s="77" t="s">
        <v>329</v>
      </c>
      <c r="B485" s="77" t="s">
        <v>357</v>
      </c>
      <c r="C485" s="82" t="s">
        <v>101</v>
      </c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45">
        <f t="shared" si="41"/>
        <v>0</v>
      </c>
      <c r="O485" s="83"/>
      <c r="P485" s="83"/>
      <c r="Q485" s="83"/>
      <c r="R485" s="83"/>
      <c r="S485" s="83"/>
      <c r="T485" s="83"/>
      <c r="U485" s="83"/>
      <c r="V485" s="84">
        <f t="shared" si="42"/>
        <v>0</v>
      </c>
    </row>
    <row r="486" spans="1:22" ht="26.25" x14ac:dyDescent="0.25">
      <c r="A486" s="77" t="s">
        <v>329</v>
      </c>
      <c r="B486" s="77" t="s">
        <v>358</v>
      </c>
      <c r="C486" s="82" t="s">
        <v>101</v>
      </c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45">
        <f t="shared" si="41"/>
        <v>0</v>
      </c>
      <c r="O486" s="83"/>
      <c r="P486" s="83"/>
      <c r="Q486" s="83"/>
      <c r="R486" s="83"/>
      <c r="S486" s="83"/>
      <c r="T486" s="83"/>
      <c r="U486" s="83"/>
      <c r="V486" s="84">
        <f t="shared" si="42"/>
        <v>0</v>
      </c>
    </row>
    <row r="487" spans="1:22" ht="26.25" x14ac:dyDescent="0.25">
      <c r="A487" s="77" t="s">
        <v>329</v>
      </c>
      <c r="B487" s="77" t="s">
        <v>359</v>
      </c>
      <c r="C487" s="82" t="s">
        <v>101</v>
      </c>
      <c r="D487" s="83">
        <v>109543</v>
      </c>
      <c r="E487" s="83">
        <v>1925</v>
      </c>
      <c r="F487" s="83">
        <v>23020</v>
      </c>
      <c r="G487" s="83">
        <v>1750</v>
      </c>
      <c r="H487" s="83">
        <v>11667</v>
      </c>
      <c r="I487" s="83"/>
      <c r="J487" s="83">
        <v>233</v>
      </c>
      <c r="K487" s="83"/>
      <c r="L487" s="83"/>
      <c r="M487" s="83"/>
      <c r="N487" s="45">
        <f t="shared" si="41"/>
        <v>148138</v>
      </c>
      <c r="O487" s="83">
        <v>117</v>
      </c>
      <c r="P487" s="83">
        <v>12029</v>
      </c>
      <c r="Q487" s="83">
        <v>16613</v>
      </c>
      <c r="R487" s="83"/>
      <c r="S487" s="83"/>
      <c r="T487" s="83"/>
      <c r="U487" s="83"/>
      <c r="V487" s="84">
        <f t="shared" si="42"/>
        <v>176897</v>
      </c>
    </row>
    <row r="488" spans="1:22" ht="26.25" x14ac:dyDescent="0.25">
      <c r="A488" s="77" t="s">
        <v>329</v>
      </c>
      <c r="B488" s="77" t="s">
        <v>360</v>
      </c>
      <c r="C488" s="82" t="s">
        <v>101</v>
      </c>
      <c r="D488" s="83">
        <v>78245</v>
      </c>
      <c r="E488" s="83">
        <v>1375</v>
      </c>
      <c r="F488" s="83">
        <v>10580</v>
      </c>
      <c r="G488" s="83">
        <v>1250</v>
      </c>
      <c r="H488" s="83">
        <v>8333</v>
      </c>
      <c r="I488" s="83"/>
      <c r="J488" s="83">
        <v>167</v>
      </c>
      <c r="K488" s="83"/>
      <c r="L488" s="83"/>
      <c r="M488" s="83"/>
      <c r="N488" s="45">
        <f t="shared" si="41"/>
        <v>99950</v>
      </c>
      <c r="O488" s="83">
        <v>83</v>
      </c>
      <c r="P488" s="83">
        <v>8592</v>
      </c>
      <c r="Q488" s="83">
        <v>11866</v>
      </c>
      <c r="R488" s="83"/>
      <c r="S488" s="83"/>
      <c r="T488" s="83"/>
      <c r="U488" s="83"/>
      <c r="V488" s="84">
        <f t="shared" si="42"/>
        <v>120491</v>
      </c>
    </row>
    <row r="489" spans="1:22" ht="51.75" x14ac:dyDescent="0.25">
      <c r="A489" s="77" t="s">
        <v>329</v>
      </c>
      <c r="B489" s="77" t="s">
        <v>361</v>
      </c>
      <c r="C489" s="82" t="s">
        <v>101</v>
      </c>
      <c r="D489" s="83">
        <v>7198</v>
      </c>
      <c r="E489" s="83"/>
      <c r="F489" s="83"/>
      <c r="G489" s="83"/>
      <c r="H489" s="83"/>
      <c r="I489" s="83"/>
      <c r="J489" s="83"/>
      <c r="K489" s="83"/>
      <c r="L489" s="83"/>
      <c r="M489" s="83"/>
      <c r="N489" s="45">
        <f t="shared" si="41"/>
        <v>7198</v>
      </c>
      <c r="O489" s="83"/>
      <c r="P489" s="83"/>
      <c r="Q489" s="83"/>
      <c r="R489" s="83"/>
      <c r="S489" s="83"/>
      <c r="T489" s="83"/>
      <c r="U489" s="83"/>
      <c r="V489" s="84">
        <f t="shared" si="42"/>
        <v>7198</v>
      </c>
    </row>
    <row r="490" spans="1:22" ht="64.5" x14ac:dyDescent="0.25">
      <c r="A490" s="77" t="s">
        <v>329</v>
      </c>
      <c r="B490" s="77" t="s">
        <v>362</v>
      </c>
      <c r="C490" s="82" t="s">
        <v>101</v>
      </c>
      <c r="D490" s="83">
        <v>356</v>
      </c>
      <c r="E490" s="83"/>
      <c r="F490" s="83"/>
      <c r="G490" s="83"/>
      <c r="H490" s="83"/>
      <c r="I490" s="83"/>
      <c r="J490" s="83"/>
      <c r="K490" s="83"/>
      <c r="L490" s="83"/>
      <c r="M490" s="83"/>
      <c r="N490" s="45">
        <f t="shared" si="41"/>
        <v>356</v>
      </c>
      <c r="O490" s="83"/>
      <c r="P490" s="83"/>
      <c r="Q490" s="83"/>
      <c r="R490" s="83"/>
      <c r="S490" s="83"/>
      <c r="T490" s="83"/>
      <c r="U490" s="83"/>
      <c r="V490" s="84">
        <f t="shared" si="42"/>
        <v>356</v>
      </c>
    </row>
    <row r="491" spans="1:22" ht="64.5" x14ac:dyDescent="0.25">
      <c r="A491" s="77" t="s">
        <v>329</v>
      </c>
      <c r="B491" s="77" t="s">
        <v>362</v>
      </c>
      <c r="C491" s="82" t="s">
        <v>101</v>
      </c>
      <c r="D491" s="83">
        <v>365</v>
      </c>
      <c r="E491" s="83"/>
      <c r="F491" s="83"/>
      <c r="G491" s="83"/>
      <c r="H491" s="83"/>
      <c r="I491" s="83"/>
      <c r="J491" s="83"/>
      <c r="K491" s="83"/>
      <c r="L491" s="83"/>
      <c r="M491" s="83"/>
      <c r="N491" s="45">
        <f t="shared" si="41"/>
        <v>365</v>
      </c>
      <c r="O491" s="83"/>
      <c r="P491" s="83"/>
      <c r="Q491" s="83"/>
      <c r="R491" s="83"/>
      <c r="S491" s="83"/>
      <c r="T491" s="83"/>
      <c r="U491" s="83"/>
      <c r="V491" s="84">
        <f t="shared" si="42"/>
        <v>365</v>
      </c>
    </row>
    <row r="492" spans="1:22" ht="39" x14ac:dyDescent="0.25">
      <c r="A492" s="77" t="s">
        <v>329</v>
      </c>
      <c r="B492" s="77" t="s">
        <v>352</v>
      </c>
      <c r="C492" s="82" t="s">
        <v>101</v>
      </c>
      <c r="D492" s="83">
        <v>545912</v>
      </c>
      <c r="E492" s="83"/>
      <c r="F492" s="83"/>
      <c r="G492" s="83"/>
      <c r="H492" s="83"/>
      <c r="I492" s="83"/>
      <c r="J492" s="83"/>
      <c r="K492" s="83"/>
      <c r="L492" s="83"/>
      <c r="M492" s="83"/>
      <c r="N492" s="45">
        <f t="shared" si="41"/>
        <v>545912</v>
      </c>
      <c r="O492" s="83"/>
      <c r="P492" s="83"/>
      <c r="Q492" s="83"/>
      <c r="R492" s="83"/>
      <c r="S492" s="83"/>
      <c r="T492" s="83"/>
      <c r="U492" s="83"/>
      <c r="V492" s="84">
        <f t="shared" si="42"/>
        <v>545912</v>
      </c>
    </row>
    <row r="493" spans="1:22" ht="51.75" x14ac:dyDescent="0.25">
      <c r="A493" s="77" t="s">
        <v>329</v>
      </c>
      <c r="B493" s="77" t="s">
        <v>354</v>
      </c>
      <c r="C493" s="82" t="s">
        <v>101</v>
      </c>
      <c r="D493" s="83">
        <v>18953</v>
      </c>
      <c r="E493" s="83"/>
      <c r="F493" s="83"/>
      <c r="G493" s="83"/>
      <c r="H493" s="83"/>
      <c r="I493" s="83"/>
      <c r="J493" s="83"/>
      <c r="K493" s="83"/>
      <c r="L493" s="83"/>
      <c r="M493" s="83"/>
      <c r="N493" s="45">
        <f t="shared" si="41"/>
        <v>18953</v>
      </c>
      <c r="O493" s="83"/>
      <c r="P493" s="83"/>
      <c r="Q493" s="83"/>
      <c r="R493" s="83"/>
      <c r="S493" s="83"/>
      <c r="T493" s="83"/>
      <c r="U493" s="83"/>
      <c r="V493" s="84">
        <f t="shared" si="42"/>
        <v>18953</v>
      </c>
    </row>
    <row r="494" spans="1:22" ht="39" x14ac:dyDescent="0.25">
      <c r="A494" s="77" t="s">
        <v>329</v>
      </c>
      <c r="B494" s="77" t="s">
        <v>355</v>
      </c>
      <c r="C494" s="82" t="s">
        <v>103</v>
      </c>
      <c r="D494" s="83">
        <v>8404</v>
      </c>
      <c r="E494" s="83"/>
      <c r="F494" s="83"/>
      <c r="G494" s="83"/>
      <c r="H494" s="83"/>
      <c r="I494" s="83"/>
      <c r="J494" s="83"/>
      <c r="K494" s="83"/>
      <c r="L494" s="83"/>
      <c r="M494" s="83"/>
      <c r="N494" s="45">
        <f t="shared" si="41"/>
        <v>8404</v>
      </c>
      <c r="O494" s="83"/>
      <c r="P494" s="83"/>
      <c r="Q494" s="83"/>
      <c r="R494" s="83"/>
      <c r="S494" s="83"/>
      <c r="T494" s="83"/>
      <c r="U494" s="83"/>
      <c r="V494" s="84">
        <f t="shared" si="42"/>
        <v>8404</v>
      </c>
    </row>
    <row r="495" spans="1:22" ht="51.75" x14ac:dyDescent="0.25">
      <c r="A495" s="77" t="s">
        <v>329</v>
      </c>
      <c r="B495" s="77" t="s">
        <v>356</v>
      </c>
      <c r="C495" s="82" t="s">
        <v>103</v>
      </c>
      <c r="D495" s="83">
        <v>434</v>
      </c>
      <c r="E495" s="83"/>
      <c r="F495" s="83"/>
      <c r="G495" s="83"/>
      <c r="H495" s="83"/>
      <c r="I495" s="83"/>
      <c r="J495" s="83"/>
      <c r="K495" s="83"/>
      <c r="L495" s="83"/>
      <c r="M495" s="83"/>
      <c r="N495" s="45">
        <f t="shared" si="41"/>
        <v>434</v>
      </c>
      <c r="O495" s="83"/>
      <c r="P495" s="83"/>
      <c r="Q495" s="83"/>
      <c r="R495" s="83"/>
      <c r="S495" s="83"/>
      <c r="T495" s="83"/>
      <c r="U495" s="83"/>
      <c r="V495" s="84">
        <f t="shared" si="42"/>
        <v>434</v>
      </c>
    </row>
    <row r="496" spans="1:22" ht="26.25" x14ac:dyDescent="0.25">
      <c r="A496" s="77" t="s">
        <v>329</v>
      </c>
      <c r="B496" s="77" t="s">
        <v>363</v>
      </c>
      <c r="C496" s="82" t="s">
        <v>101</v>
      </c>
      <c r="D496" s="83">
        <v>90951</v>
      </c>
      <c r="E496" s="83">
        <v>1178</v>
      </c>
      <c r="F496" s="83">
        <v>20020</v>
      </c>
      <c r="G496" s="83">
        <v>3500</v>
      </c>
      <c r="H496" s="83">
        <v>14292</v>
      </c>
      <c r="I496" s="83"/>
      <c r="J496" s="83">
        <v>233</v>
      </c>
      <c r="K496" s="83"/>
      <c r="L496" s="83"/>
      <c r="M496" s="83"/>
      <c r="N496" s="45">
        <f t="shared" si="41"/>
        <v>130174</v>
      </c>
      <c r="O496" s="83">
        <v>1458</v>
      </c>
      <c r="P496" s="83">
        <v>11349</v>
      </c>
      <c r="Q496" s="83">
        <v>12133</v>
      </c>
      <c r="R496" s="83"/>
      <c r="S496" s="83"/>
      <c r="T496" s="83"/>
      <c r="U496" s="83"/>
      <c r="V496" s="84">
        <f t="shared" si="42"/>
        <v>155114</v>
      </c>
    </row>
    <row r="497" spans="1:22" ht="26.25" x14ac:dyDescent="0.25">
      <c r="A497" s="77" t="s">
        <v>329</v>
      </c>
      <c r="B497" s="77" t="s">
        <v>364</v>
      </c>
      <c r="C497" s="82" t="s">
        <v>101</v>
      </c>
      <c r="D497" s="83">
        <v>64965</v>
      </c>
      <c r="E497" s="83">
        <v>842</v>
      </c>
      <c r="F497" s="83">
        <v>7980</v>
      </c>
      <c r="G497" s="83">
        <v>2500</v>
      </c>
      <c r="H497" s="83">
        <v>10208</v>
      </c>
      <c r="I497" s="83"/>
      <c r="J497" s="83">
        <v>167</v>
      </c>
      <c r="K497" s="83"/>
      <c r="L497" s="83"/>
      <c r="M497" s="83"/>
      <c r="N497" s="45">
        <f t="shared" si="41"/>
        <v>86662</v>
      </c>
      <c r="O497" s="83">
        <v>1042</v>
      </c>
      <c r="P497" s="83">
        <v>8085</v>
      </c>
      <c r="Q497" s="83">
        <v>8667</v>
      </c>
      <c r="R497" s="83"/>
      <c r="S497" s="83"/>
      <c r="T497" s="83"/>
      <c r="U497" s="83"/>
      <c r="V497" s="84">
        <f t="shared" si="42"/>
        <v>104456</v>
      </c>
    </row>
    <row r="498" spans="1:22" ht="39" x14ac:dyDescent="0.25">
      <c r="A498" s="77" t="s">
        <v>329</v>
      </c>
      <c r="B498" s="77" t="s">
        <v>352</v>
      </c>
      <c r="C498" s="82" t="s">
        <v>101</v>
      </c>
      <c r="D498" s="83">
        <v>294032</v>
      </c>
      <c r="E498" s="83"/>
      <c r="F498" s="83"/>
      <c r="G498" s="83"/>
      <c r="H498" s="83"/>
      <c r="I498" s="83"/>
      <c r="J498" s="83"/>
      <c r="K498" s="83"/>
      <c r="L498" s="83"/>
      <c r="M498" s="83"/>
      <c r="N498" s="45">
        <f t="shared" si="41"/>
        <v>294032</v>
      </c>
      <c r="O498" s="83"/>
      <c r="P498" s="83"/>
      <c r="Q498" s="83"/>
      <c r="R498" s="83"/>
      <c r="S498" s="83"/>
      <c r="T498" s="83"/>
      <c r="U498" s="83"/>
      <c r="V498" s="84">
        <f t="shared" si="42"/>
        <v>294032</v>
      </c>
    </row>
    <row r="499" spans="1:22" ht="51.75" x14ac:dyDescent="0.25">
      <c r="A499" s="77" t="s">
        <v>329</v>
      </c>
      <c r="B499" s="77" t="s">
        <v>354</v>
      </c>
      <c r="C499" s="82" t="s">
        <v>101</v>
      </c>
      <c r="D499" s="83">
        <v>5651</v>
      </c>
      <c r="E499" s="83"/>
      <c r="F499" s="83"/>
      <c r="G499" s="83"/>
      <c r="H499" s="83"/>
      <c r="I499" s="83"/>
      <c r="J499" s="83"/>
      <c r="K499" s="83"/>
      <c r="L499" s="83"/>
      <c r="M499" s="83"/>
      <c r="N499" s="45">
        <f t="shared" si="41"/>
        <v>5651</v>
      </c>
      <c r="O499" s="83"/>
      <c r="P499" s="83"/>
      <c r="Q499" s="83"/>
      <c r="R499" s="83"/>
      <c r="S499" s="83"/>
      <c r="T499" s="83"/>
      <c r="U499" s="83"/>
      <c r="V499" s="84">
        <f t="shared" si="42"/>
        <v>5651</v>
      </c>
    </row>
    <row r="500" spans="1:22" ht="39" x14ac:dyDescent="0.25">
      <c r="A500" s="77" t="s">
        <v>329</v>
      </c>
      <c r="B500" s="77" t="s">
        <v>355</v>
      </c>
      <c r="C500" s="82" t="s">
        <v>103</v>
      </c>
      <c r="D500" s="83">
        <v>4423</v>
      </c>
      <c r="E500" s="83"/>
      <c r="F500" s="83"/>
      <c r="G500" s="83"/>
      <c r="H500" s="83"/>
      <c r="I500" s="83"/>
      <c r="J500" s="83"/>
      <c r="K500" s="83"/>
      <c r="L500" s="83"/>
      <c r="M500" s="83"/>
      <c r="N500" s="45">
        <f t="shared" si="41"/>
        <v>4423</v>
      </c>
      <c r="O500" s="83"/>
      <c r="P500" s="83"/>
      <c r="Q500" s="83"/>
      <c r="R500" s="83"/>
      <c r="S500" s="83"/>
      <c r="T500" s="83"/>
      <c r="U500" s="83"/>
      <c r="V500" s="84">
        <f t="shared" si="42"/>
        <v>4423</v>
      </c>
    </row>
    <row r="501" spans="1:22" ht="51.75" x14ac:dyDescent="0.25">
      <c r="A501" s="77" t="s">
        <v>329</v>
      </c>
      <c r="B501" s="77" t="s">
        <v>356</v>
      </c>
      <c r="C501" s="82" t="s">
        <v>103</v>
      </c>
      <c r="D501" s="83">
        <v>174</v>
      </c>
      <c r="E501" s="83"/>
      <c r="F501" s="83"/>
      <c r="G501" s="83"/>
      <c r="H501" s="83"/>
      <c r="I501" s="83"/>
      <c r="J501" s="83"/>
      <c r="K501" s="83"/>
      <c r="L501" s="83"/>
      <c r="M501" s="83"/>
      <c r="N501" s="45">
        <f t="shared" si="41"/>
        <v>174</v>
      </c>
      <c r="O501" s="83"/>
      <c r="P501" s="83"/>
      <c r="Q501" s="83"/>
      <c r="R501" s="83"/>
      <c r="S501" s="83"/>
      <c r="T501" s="83"/>
      <c r="U501" s="83"/>
      <c r="V501" s="84">
        <f t="shared" si="42"/>
        <v>174</v>
      </c>
    </row>
    <row r="502" spans="1:22" ht="39" x14ac:dyDescent="0.25">
      <c r="A502" s="77" t="s">
        <v>329</v>
      </c>
      <c r="B502" s="77" t="s">
        <v>365</v>
      </c>
      <c r="C502" s="82" t="s">
        <v>101</v>
      </c>
      <c r="D502" s="83">
        <v>7208</v>
      </c>
      <c r="E502" s="83">
        <v>180</v>
      </c>
      <c r="F502" s="83"/>
      <c r="G502" s="83"/>
      <c r="H502" s="83"/>
      <c r="I502" s="83"/>
      <c r="J502" s="83"/>
      <c r="K502" s="83"/>
      <c r="L502" s="83"/>
      <c r="M502" s="83"/>
      <c r="N502" s="45">
        <f t="shared" si="41"/>
        <v>7388</v>
      </c>
      <c r="O502" s="83">
        <v>100</v>
      </c>
      <c r="P502" s="83">
        <v>420</v>
      </c>
      <c r="Q502" s="83">
        <v>800</v>
      </c>
      <c r="R502" s="83"/>
      <c r="S502" s="83"/>
      <c r="T502" s="83"/>
      <c r="U502" s="83"/>
      <c r="V502" s="84">
        <f t="shared" si="42"/>
        <v>8708</v>
      </c>
    </row>
    <row r="503" spans="1:22" ht="39" x14ac:dyDescent="0.25">
      <c r="A503" s="77" t="s">
        <v>329</v>
      </c>
      <c r="B503" s="77" t="s">
        <v>352</v>
      </c>
      <c r="C503" s="82" t="s">
        <v>101</v>
      </c>
      <c r="D503" s="83">
        <v>46100</v>
      </c>
      <c r="E503" s="83"/>
      <c r="F503" s="83"/>
      <c r="G503" s="83"/>
      <c r="H503" s="83"/>
      <c r="I503" s="83"/>
      <c r="J503" s="83"/>
      <c r="K503" s="83"/>
      <c r="L503" s="83"/>
      <c r="M503" s="83"/>
      <c r="N503" s="45">
        <f t="shared" si="41"/>
        <v>46100</v>
      </c>
      <c r="O503" s="83"/>
      <c r="P503" s="83"/>
      <c r="Q503" s="83"/>
      <c r="R503" s="83"/>
      <c r="S503" s="83"/>
      <c r="T503" s="83"/>
      <c r="U503" s="83"/>
      <c r="V503" s="84">
        <f t="shared" si="42"/>
        <v>46100</v>
      </c>
    </row>
    <row r="504" spans="1:22" ht="51.75" x14ac:dyDescent="0.25">
      <c r="A504" s="77" t="s">
        <v>329</v>
      </c>
      <c r="B504" s="77" t="s">
        <v>354</v>
      </c>
      <c r="C504" s="82" t="s">
        <v>101</v>
      </c>
      <c r="D504" s="83">
        <v>1237</v>
      </c>
      <c r="E504" s="83"/>
      <c r="F504" s="83"/>
      <c r="G504" s="83"/>
      <c r="H504" s="83"/>
      <c r="I504" s="83"/>
      <c r="J504" s="83"/>
      <c r="K504" s="83"/>
      <c r="L504" s="83"/>
      <c r="M504" s="83"/>
      <c r="N504" s="45">
        <f t="shared" si="41"/>
        <v>1237</v>
      </c>
      <c r="O504" s="83"/>
      <c r="P504" s="83"/>
      <c r="Q504" s="83"/>
      <c r="R504" s="83"/>
      <c r="S504" s="83"/>
      <c r="T504" s="83"/>
      <c r="U504" s="83"/>
      <c r="V504" s="84">
        <f t="shared" si="42"/>
        <v>1237</v>
      </c>
    </row>
    <row r="505" spans="1:22" ht="39" x14ac:dyDescent="0.25">
      <c r="A505" s="77" t="s">
        <v>329</v>
      </c>
      <c r="B505" s="77" t="s">
        <v>366</v>
      </c>
      <c r="C505" s="82" t="s">
        <v>103</v>
      </c>
      <c r="D505" s="83">
        <v>442</v>
      </c>
      <c r="E505" s="83"/>
      <c r="F505" s="83"/>
      <c r="G505" s="83"/>
      <c r="H505" s="83"/>
      <c r="I505" s="83"/>
      <c r="J505" s="83"/>
      <c r="K505" s="83"/>
      <c r="L505" s="83"/>
      <c r="M505" s="83"/>
      <c r="N505" s="45">
        <f t="shared" si="41"/>
        <v>442</v>
      </c>
      <c r="O505" s="83"/>
      <c r="P505" s="83"/>
      <c r="Q505" s="83"/>
      <c r="R505" s="83"/>
      <c r="S505" s="83"/>
      <c r="T505" s="83"/>
      <c r="U505" s="83"/>
      <c r="V505" s="84">
        <f t="shared" si="42"/>
        <v>442</v>
      </c>
    </row>
    <row r="506" spans="1:22" ht="51.75" x14ac:dyDescent="0.25">
      <c r="A506" s="77" t="s">
        <v>329</v>
      </c>
      <c r="B506" s="77" t="s">
        <v>356</v>
      </c>
      <c r="C506" s="82" t="s">
        <v>103</v>
      </c>
      <c r="D506" s="83">
        <v>76</v>
      </c>
      <c r="E506" s="83"/>
      <c r="F506" s="83"/>
      <c r="G506" s="83"/>
      <c r="H506" s="83"/>
      <c r="I506" s="83"/>
      <c r="J506" s="83"/>
      <c r="K506" s="83"/>
      <c r="L506" s="83"/>
      <c r="M506" s="83"/>
      <c r="N506" s="45">
        <f t="shared" si="41"/>
        <v>76</v>
      </c>
      <c r="O506" s="83"/>
      <c r="P506" s="83"/>
      <c r="Q506" s="83"/>
      <c r="R506" s="83"/>
      <c r="S506" s="83"/>
      <c r="T506" s="83"/>
      <c r="U506" s="83"/>
      <c r="V506" s="84">
        <f t="shared" si="42"/>
        <v>76</v>
      </c>
    </row>
    <row r="507" spans="1:22" x14ac:dyDescent="0.25">
      <c r="A507" s="77" t="s">
        <v>329</v>
      </c>
      <c r="B507" s="77" t="s">
        <v>367</v>
      </c>
      <c r="C507" s="82" t="s">
        <v>103</v>
      </c>
      <c r="D507" s="83">
        <v>27852</v>
      </c>
      <c r="E507" s="83">
        <v>1750</v>
      </c>
      <c r="F507" s="83">
        <v>9200</v>
      </c>
      <c r="G507" s="83">
        <v>380</v>
      </c>
      <c r="H507" s="83">
        <v>3500</v>
      </c>
      <c r="I507" s="83"/>
      <c r="J507" s="83">
        <v>360</v>
      </c>
      <c r="K507" s="83"/>
      <c r="L507" s="83"/>
      <c r="M507" s="83"/>
      <c r="N507" s="45">
        <f t="shared" si="41"/>
        <v>43042</v>
      </c>
      <c r="O507" s="83">
        <v>850</v>
      </c>
      <c r="P507" s="83">
        <v>11198</v>
      </c>
      <c r="Q507" s="83">
        <v>7464</v>
      </c>
      <c r="R507" s="83"/>
      <c r="S507" s="83"/>
      <c r="T507" s="83"/>
      <c r="U507" s="83"/>
      <c r="V507" s="84">
        <f t="shared" si="42"/>
        <v>62554</v>
      </c>
    </row>
    <row r="508" spans="1:22" ht="39" x14ac:dyDescent="0.25">
      <c r="A508" s="77" t="s">
        <v>329</v>
      </c>
      <c r="B508" s="77" t="s">
        <v>368</v>
      </c>
      <c r="C508" s="82" t="s">
        <v>103</v>
      </c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45">
        <f t="shared" si="41"/>
        <v>0</v>
      </c>
      <c r="O508" s="83"/>
      <c r="P508" s="83">
        <v>3964</v>
      </c>
      <c r="Q508" s="83"/>
      <c r="R508" s="83"/>
      <c r="S508" s="83"/>
      <c r="T508" s="83"/>
      <c r="U508" s="83"/>
      <c r="V508" s="84">
        <f t="shared" si="42"/>
        <v>3964</v>
      </c>
    </row>
    <row r="509" spans="1:22" ht="26.25" x14ac:dyDescent="0.25">
      <c r="A509" s="77" t="s">
        <v>329</v>
      </c>
      <c r="B509" s="77" t="s">
        <v>369</v>
      </c>
      <c r="C509" s="82" t="s">
        <v>103</v>
      </c>
      <c r="D509" s="83">
        <v>48408</v>
      </c>
      <c r="E509" s="83"/>
      <c r="F509" s="83"/>
      <c r="G509" s="83"/>
      <c r="H509" s="83"/>
      <c r="I509" s="83"/>
      <c r="J509" s="83"/>
      <c r="K509" s="83"/>
      <c r="L509" s="83"/>
      <c r="M509" s="83"/>
      <c r="N509" s="45">
        <f t="shared" si="41"/>
        <v>48408</v>
      </c>
      <c r="O509" s="83"/>
      <c r="P509" s="83"/>
      <c r="Q509" s="83"/>
      <c r="R509" s="83"/>
      <c r="S509" s="83"/>
      <c r="T509" s="83"/>
      <c r="U509" s="83"/>
      <c r="V509" s="84">
        <f t="shared" si="42"/>
        <v>48408</v>
      </c>
    </row>
    <row r="510" spans="1:22" ht="39" x14ac:dyDescent="0.25">
      <c r="A510" s="77" t="s">
        <v>329</v>
      </c>
      <c r="B510" s="77" t="s">
        <v>370</v>
      </c>
      <c r="C510" s="82" t="s">
        <v>103</v>
      </c>
      <c r="D510" s="83">
        <v>642</v>
      </c>
      <c r="E510" s="83"/>
      <c r="F510" s="83"/>
      <c r="G510" s="83"/>
      <c r="H510" s="83"/>
      <c r="I510" s="83"/>
      <c r="J510" s="83"/>
      <c r="K510" s="83"/>
      <c r="L510" s="83"/>
      <c r="M510" s="83"/>
      <c r="N510" s="45">
        <f t="shared" si="41"/>
        <v>642</v>
      </c>
      <c r="O510" s="83"/>
      <c r="P510" s="83"/>
      <c r="Q510" s="83"/>
      <c r="R510" s="83"/>
      <c r="S510" s="83"/>
      <c r="T510" s="83"/>
      <c r="U510" s="83"/>
      <c r="V510" s="84">
        <f t="shared" si="42"/>
        <v>642</v>
      </c>
    </row>
    <row r="511" spans="1:22" ht="26.25" x14ac:dyDescent="0.25">
      <c r="A511" s="77" t="s">
        <v>329</v>
      </c>
      <c r="B511" s="77" t="s">
        <v>371</v>
      </c>
      <c r="C511" s="82" t="s">
        <v>103</v>
      </c>
      <c r="D511" s="83">
        <v>34276</v>
      </c>
      <c r="E511" s="83"/>
      <c r="F511" s="83"/>
      <c r="G511" s="83"/>
      <c r="H511" s="83"/>
      <c r="I511" s="83"/>
      <c r="J511" s="83"/>
      <c r="K511" s="83"/>
      <c r="L511" s="83"/>
      <c r="M511" s="83"/>
      <c r="N511" s="45">
        <f t="shared" si="41"/>
        <v>34276</v>
      </c>
      <c r="O511" s="83"/>
      <c r="P511" s="83"/>
      <c r="Q511" s="83"/>
      <c r="R511" s="83"/>
      <c r="S511" s="83"/>
      <c r="T511" s="83"/>
      <c r="U511" s="83"/>
      <c r="V511" s="84">
        <f t="shared" si="42"/>
        <v>34276</v>
      </c>
    </row>
    <row r="512" spans="1:22" ht="39" x14ac:dyDescent="0.25">
      <c r="A512" s="77" t="s">
        <v>329</v>
      </c>
      <c r="B512" s="77" t="s">
        <v>372</v>
      </c>
      <c r="C512" s="82" t="s">
        <v>103</v>
      </c>
      <c r="D512" s="83">
        <v>1646</v>
      </c>
      <c r="E512" s="83"/>
      <c r="F512" s="83"/>
      <c r="G512" s="83"/>
      <c r="H512" s="83"/>
      <c r="I512" s="83"/>
      <c r="J512" s="83"/>
      <c r="K512" s="83"/>
      <c r="L512" s="83"/>
      <c r="M512" s="83"/>
      <c r="N512" s="45">
        <f t="shared" si="41"/>
        <v>1646</v>
      </c>
      <c r="O512" s="83"/>
      <c r="P512" s="83"/>
      <c r="Q512" s="83"/>
      <c r="R512" s="83"/>
      <c r="S512" s="83"/>
      <c r="T512" s="83"/>
      <c r="U512" s="83"/>
      <c r="V512" s="84">
        <f t="shared" si="42"/>
        <v>1646</v>
      </c>
    </row>
    <row r="513" spans="1:22" x14ac:dyDescent="0.25">
      <c r="A513" s="77" t="s">
        <v>329</v>
      </c>
      <c r="B513" s="77" t="s">
        <v>373</v>
      </c>
      <c r="C513" s="82" t="s">
        <v>103</v>
      </c>
      <c r="D513" s="83"/>
      <c r="E513" s="83">
        <v>465</v>
      </c>
      <c r="F513" s="83"/>
      <c r="G513" s="83"/>
      <c r="H513" s="83"/>
      <c r="I513" s="83"/>
      <c r="J513" s="83">
        <v>5000</v>
      </c>
      <c r="K513" s="83"/>
      <c r="L513" s="83"/>
      <c r="M513" s="83"/>
      <c r="N513" s="45">
        <f t="shared" si="41"/>
        <v>5465</v>
      </c>
      <c r="O513" s="83">
        <v>2500</v>
      </c>
      <c r="P513" s="83">
        <v>31125</v>
      </c>
      <c r="Q513" s="83">
        <v>29556</v>
      </c>
      <c r="R513" s="83"/>
      <c r="S513" s="83"/>
      <c r="T513" s="83"/>
      <c r="U513" s="83"/>
      <c r="V513" s="84">
        <f t="shared" si="42"/>
        <v>68646</v>
      </c>
    </row>
    <row r="514" spans="1:22" ht="26.25" x14ac:dyDescent="0.25">
      <c r="A514" s="77" t="s">
        <v>329</v>
      </c>
      <c r="B514" s="77" t="s">
        <v>374</v>
      </c>
      <c r="C514" s="82" t="s">
        <v>103</v>
      </c>
      <c r="D514" s="83">
        <v>39549</v>
      </c>
      <c r="E514" s="83"/>
      <c r="F514" s="83"/>
      <c r="G514" s="83"/>
      <c r="H514" s="83"/>
      <c r="I514" s="83"/>
      <c r="J514" s="83"/>
      <c r="K514" s="83"/>
      <c r="L514" s="83"/>
      <c r="M514" s="83"/>
      <c r="N514" s="45">
        <f t="shared" si="41"/>
        <v>39549</v>
      </c>
      <c r="O514" s="83"/>
      <c r="P514" s="83"/>
      <c r="Q514" s="83"/>
      <c r="R514" s="83"/>
      <c r="S514" s="83"/>
      <c r="T514" s="83"/>
      <c r="U514" s="83"/>
      <c r="V514" s="84">
        <f t="shared" si="42"/>
        <v>39549</v>
      </c>
    </row>
    <row r="515" spans="1:22" ht="39" x14ac:dyDescent="0.25">
      <c r="A515" s="77" t="s">
        <v>329</v>
      </c>
      <c r="B515" s="77" t="s">
        <v>375</v>
      </c>
      <c r="C515" s="82" t="s">
        <v>103</v>
      </c>
      <c r="D515" s="83">
        <v>622</v>
      </c>
      <c r="E515" s="83"/>
      <c r="F515" s="83"/>
      <c r="G515" s="83"/>
      <c r="H515" s="83"/>
      <c r="I515" s="83"/>
      <c r="J515" s="83"/>
      <c r="K515" s="83"/>
      <c r="L515" s="83"/>
      <c r="M515" s="83"/>
      <c r="N515" s="45">
        <f t="shared" si="41"/>
        <v>622</v>
      </c>
      <c r="O515" s="83"/>
      <c r="P515" s="83"/>
      <c r="Q515" s="83"/>
      <c r="R515" s="83"/>
      <c r="S515" s="83"/>
      <c r="T515" s="83"/>
      <c r="U515" s="83"/>
      <c r="V515" s="84">
        <f t="shared" si="42"/>
        <v>622</v>
      </c>
    </row>
    <row r="516" spans="1:22" ht="26.25" x14ac:dyDescent="0.25">
      <c r="A516" s="77" t="s">
        <v>329</v>
      </c>
      <c r="B516" s="77" t="s">
        <v>376</v>
      </c>
      <c r="C516" s="82" t="s">
        <v>103</v>
      </c>
      <c r="D516" s="83">
        <v>267146</v>
      </c>
      <c r="E516" s="83"/>
      <c r="F516" s="83"/>
      <c r="G516" s="83"/>
      <c r="H516" s="83"/>
      <c r="I516" s="83"/>
      <c r="J516" s="83"/>
      <c r="K516" s="83"/>
      <c r="L516" s="83"/>
      <c r="M516" s="83"/>
      <c r="N516" s="45">
        <f t="shared" si="41"/>
        <v>267146</v>
      </c>
      <c r="O516" s="83"/>
      <c r="P516" s="83"/>
      <c r="Q516" s="83"/>
      <c r="R516" s="83"/>
      <c r="S516" s="83"/>
      <c r="T516" s="83"/>
      <c r="U516" s="83"/>
      <c r="V516" s="84">
        <f t="shared" si="42"/>
        <v>267146</v>
      </c>
    </row>
    <row r="517" spans="1:22" x14ac:dyDescent="0.25">
      <c r="A517" s="77" t="s">
        <v>329</v>
      </c>
      <c r="B517" s="77" t="s">
        <v>377</v>
      </c>
      <c r="C517" s="82" t="s">
        <v>103</v>
      </c>
      <c r="D517" s="83">
        <v>103875</v>
      </c>
      <c r="E517" s="83">
        <v>1280</v>
      </c>
      <c r="F517" s="83">
        <v>23000</v>
      </c>
      <c r="G517" s="83">
        <v>3300</v>
      </c>
      <c r="H517" s="83">
        <v>25000</v>
      </c>
      <c r="I517" s="83"/>
      <c r="J517" s="83"/>
      <c r="K517" s="83"/>
      <c r="L517" s="83"/>
      <c r="M517" s="83"/>
      <c r="N517" s="45">
        <f t="shared" si="41"/>
        <v>156455</v>
      </c>
      <c r="O517" s="83"/>
      <c r="P517" s="83">
        <v>20792</v>
      </c>
      <c r="Q517" s="83">
        <v>7145</v>
      </c>
      <c r="R517" s="83"/>
      <c r="S517" s="83"/>
      <c r="T517" s="83"/>
      <c r="U517" s="83"/>
      <c r="V517" s="84">
        <f t="shared" si="42"/>
        <v>184392</v>
      </c>
    </row>
    <row r="518" spans="1:22" ht="26.25" x14ac:dyDescent="0.25">
      <c r="A518" s="77" t="s">
        <v>329</v>
      </c>
      <c r="B518" s="77" t="s">
        <v>378</v>
      </c>
      <c r="C518" s="82" t="s">
        <v>103</v>
      </c>
      <c r="D518" s="83">
        <v>50217</v>
      </c>
      <c r="E518" s="83">
        <v>1246</v>
      </c>
      <c r="F518" s="83">
        <v>8000</v>
      </c>
      <c r="G518" s="83">
        <v>680</v>
      </c>
      <c r="H518" s="83">
        <v>1750</v>
      </c>
      <c r="I518" s="83"/>
      <c r="J518" s="83">
        <v>360</v>
      </c>
      <c r="K518" s="83"/>
      <c r="L518" s="83"/>
      <c r="M518" s="83"/>
      <c r="N518" s="45">
        <f t="shared" si="41"/>
        <v>62253</v>
      </c>
      <c r="O518" s="83">
        <v>500</v>
      </c>
      <c r="P518" s="83">
        <v>4340</v>
      </c>
      <c r="Q518" s="83">
        <v>5308</v>
      </c>
      <c r="R518" s="83"/>
      <c r="S518" s="83"/>
      <c r="T518" s="83"/>
      <c r="U518" s="83"/>
      <c r="V518" s="84">
        <f t="shared" si="42"/>
        <v>72401</v>
      </c>
    </row>
    <row r="519" spans="1:22" ht="51.75" x14ac:dyDescent="0.25">
      <c r="A519" s="77" t="s">
        <v>329</v>
      </c>
      <c r="B519" s="77" t="s">
        <v>379</v>
      </c>
      <c r="C519" s="82" t="s">
        <v>103</v>
      </c>
      <c r="D519" s="83">
        <v>67095</v>
      </c>
      <c r="E519" s="83"/>
      <c r="F519" s="83"/>
      <c r="G519" s="83"/>
      <c r="H519" s="83"/>
      <c r="I519" s="83"/>
      <c r="J519" s="83"/>
      <c r="K519" s="83"/>
      <c r="L519" s="83"/>
      <c r="M519" s="83"/>
      <c r="N519" s="45">
        <f t="shared" si="41"/>
        <v>67095</v>
      </c>
      <c r="O519" s="83"/>
      <c r="P519" s="83"/>
      <c r="Q519" s="83"/>
      <c r="R519" s="83"/>
      <c r="S519" s="83"/>
      <c r="T519" s="83"/>
      <c r="U519" s="83"/>
      <c r="V519" s="84">
        <f t="shared" si="42"/>
        <v>67095</v>
      </c>
    </row>
    <row r="520" spans="1:22" ht="64.5" x14ac:dyDescent="0.25">
      <c r="A520" s="77" t="s">
        <v>329</v>
      </c>
      <c r="B520" s="77" t="s">
        <v>380</v>
      </c>
      <c r="C520" s="82" t="s">
        <v>103</v>
      </c>
      <c r="D520" s="83">
        <v>788</v>
      </c>
      <c r="E520" s="83"/>
      <c r="F520" s="83"/>
      <c r="G520" s="83"/>
      <c r="H520" s="83"/>
      <c r="I520" s="83"/>
      <c r="J520" s="83"/>
      <c r="K520" s="83"/>
      <c r="L520" s="83"/>
      <c r="M520" s="83"/>
      <c r="N520" s="45">
        <f t="shared" si="41"/>
        <v>788</v>
      </c>
      <c r="O520" s="83"/>
      <c r="P520" s="83"/>
      <c r="Q520" s="83"/>
      <c r="R520" s="83"/>
      <c r="S520" s="83"/>
      <c r="T520" s="83"/>
      <c r="U520" s="83"/>
      <c r="V520" s="84">
        <f t="shared" si="42"/>
        <v>788</v>
      </c>
    </row>
    <row r="521" spans="1:22" ht="51.75" x14ac:dyDescent="0.25">
      <c r="A521" s="77" t="s">
        <v>329</v>
      </c>
      <c r="B521" s="77" t="s">
        <v>381</v>
      </c>
      <c r="C521" s="82" t="s">
        <v>103</v>
      </c>
      <c r="D521" s="83">
        <v>204943</v>
      </c>
      <c r="E521" s="83"/>
      <c r="F521" s="83"/>
      <c r="G521" s="83"/>
      <c r="H521" s="83"/>
      <c r="I521" s="83"/>
      <c r="J521" s="83"/>
      <c r="K521" s="83"/>
      <c r="L521" s="83"/>
      <c r="M521" s="83"/>
      <c r="N521" s="45">
        <f t="shared" si="41"/>
        <v>204943</v>
      </c>
      <c r="O521" s="83"/>
      <c r="P521" s="83"/>
      <c r="Q521" s="83"/>
      <c r="R521" s="83"/>
      <c r="S521" s="83"/>
      <c r="T521" s="83"/>
      <c r="U521" s="83"/>
      <c r="V521" s="84">
        <f t="shared" si="42"/>
        <v>204943</v>
      </c>
    </row>
    <row r="522" spans="1:22" x14ac:dyDescent="0.25">
      <c r="A522" s="77" t="s">
        <v>329</v>
      </c>
      <c r="B522" s="77" t="s">
        <v>382</v>
      </c>
      <c r="C522" s="82" t="s">
        <v>103</v>
      </c>
      <c r="D522" s="83">
        <v>16996</v>
      </c>
      <c r="E522" s="83">
        <v>780</v>
      </c>
      <c r="F522" s="83">
        <v>3500</v>
      </c>
      <c r="G522" s="83">
        <v>300</v>
      </c>
      <c r="H522" s="83">
        <v>1300</v>
      </c>
      <c r="I522" s="83"/>
      <c r="J522" s="83">
        <v>30</v>
      </c>
      <c r="K522" s="83"/>
      <c r="L522" s="83"/>
      <c r="M522" s="83"/>
      <c r="N522" s="45">
        <f t="shared" ref="N522:N585" si="43">D522+E522+F522+G522+H522+I522+J522+K522+L522+M522</f>
        <v>22906</v>
      </c>
      <c r="O522" s="83">
        <v>180</v>
      </c>
      <c r="P522" s="83">
        <v>1520</v>
      </c>
      <c r="Q522" s="83">
        <v>3700</v>
      </c>
      <c r="R522" s="83"/>
      <c r="S522" s="83"/>
      <c r="T522" s="83"/>
      <c r="U522" s="83"/>
      <c r="V522" s="84">
        <f t="shared" ref="V522:V585" si="44">N522+O522+P522+Q522+R522+S522+T522+U522</f>
        <v>28306</v>
      </c>
    </row>
    <row r="523" spans="1:22" ht="39" x14ac:dyDescent="0.25">
      <c r="A523" s="77" t="s">
        <v>329</v>
      </c>
      <c r="B523" s="77" t="s">
        <v>383</v>
      </c>
      <c r="C523" s="82" t="s">
        <v>103</v>
      </c>
      <c r="D523" s="83">
        <v>15286</v>
      </c>
      <c r="E523" s="83"/>
      <c r="F523" s="83"/>
      <c r="G523" s="83"/>
      <c r="H523" s="83"/>
      <c r="I523" s="83"/>
      <c r="J523" s="83"/>
      <c r="K523" s="83"/>
      <c r="L523" s="83"/>
      <c r="M523" s="83"/>
      <c r="N523" s="45">
        <f t="shared" si="43"/>
        <v>15286</v>
      </c>
      <c r="O523" s="83"/>
      <c r="P523" s="83"/>
      <c r="Q523" s="83"/>
      <c r="R523" s="83"/>
      <c r="S523" s="83"/>
      <c r="T523" s="83"/>
      <c r="U523" s="83"/>
      <c r="V523" s="84">
        <f t="shared" si="44"/>
        <v>15286</v>
      </c>
    </row>
    <row r="524" spans="1:22" ht="51.75" x14ac:dyDescent="0.25">
      <c r="A524" s="77" t="s">
        <v>329</v>
      </c>
      <c r="B524" s="77" t="s">
        <v>384</v>
      </c>
      <c r="C524" s="82" t="s">
        <v>103</v>
      </c>
      <c r="D524" s="83">
        <v>122</v>
      </c>
      <c r="E524" s="83"/>
      <c r="F524" s="83"/>
      <c r="G524" s="83"/>
      <c r="H524" s="83"/>
      <c r="I524" s="83"/>
      <c r="J524" s="83"/>
      <c r="K524" s="83"/>
      <c r="L524" s="83"/>
      <c r="M524" s="83"/>
      <c r="N524" s="45">
        <f t="shared" si="43"/>
        <v>122</v>
      </c>
      <c r="O524" s="83"/>
      <c r="P524" s="83"/>
      <c r="Q524" s="83"/>
      <c r="R524" s="83"/>
      <c r="S524" s="83"/>
      <c r="T524" s="83"/>
      <c r="U524" s="83"/>
      <c r="V524" s="84">
        <f t="shared" si="44"/>
        <v>122</v>
      </c>
    </row>
    <row r="525" spans="1:22" ht="39" x14ac:dyDescent="0.25">
      <c r="A525" s="77" t="s">
        <v>329</v>
      </c>
      <c r="B525" s="77" t="s">
        <v>385</v>
      </c>
      <c r="C525" s="82" t="s">
        <v>103</v>
      </c>
      <c r="D525" s="83">
        <v>28605</v>
      </c>
      <c r="E525" s="83"/>
      <c r="F525" s="83"/>
      <c r="G525" s="83"/>
      <c r="H525" s="83"/>
      <c r="I525" s="83"/>
      <c r="J525" s="83"/>
      <c r="K525" s="83"/>
      <c r="L525" s="83"/>
      <c r="M525" s="83"/>
      <c r="N525" s="45">
        <f t="shared" si="43"/>
        <v>28605</v>
      </c>
      <c r="O525" s="83"/>
      <c r="P525" s="83"/>
      <c r="Q525" s="83"/>
      <c r="R525" s="83"/>
      <c r="S525" s="83"/>
      <c r="T525" s="83"/>
      <c r="U525" s="83"/>
      <c r="V525" s="84">
        <f t="shared" si="44"/>
        <v>28605</v>
      </c>
    </row>
    <row r="526" spans="1:22" x14ac:dyDescent="0.25">
      <c r="A526" s="77" t="s">
        <v>329</v>
      </c>
      <c r="B526" s="77" t="s">
        <v>159</v>
      </c>
      <c r="C526" s="82" t="s">
        <v>91</v>
      </c>
      <c r="D526" s="83">
        <v>121464</v>
      </c>
      <c r="E526" s="83">
        <v>2600</v>
      </c>
      <c r="F526" s="83">
        <v>22500</v>
      </c>
      <c r="G526" s="83">
        <v>2000</v>
      </c>
      <c r="H526" s="83">
        <v>12000</v>
      </c>
      <c r="I526" s="83"/>
      <c r="J526" s="83">
        <v>750</v>
      </c>
      <c r="K526" s="83"/>
      <c r="L526" s="83"/>
      <c r="M526" s="83"/>
      <c r="N526" s="45">
        <f t="shared" si="43"/>
        <v>161314</v>
      </c>
      <c r="O526" s="83">
        <v>50</v>
      </c>
      <c r="P526" s="83">
        <v>16327</v>
      </c>
      <c r="Q526" s="83">
        <v>8428</v>
      </c>
      <c r="R526" s="83"/>
      <c r="S526" s="83"/>
      <c r="T526" s="83"/>
      <c r="U526" s="83"/>
      <c r="V526" s="84">
        <f t="shared" si="44"/>
        <v>186119</v>
      </c>
    </row>
    <row r="527" spans="1:22" ht="51.75" x14ac:dyDescent="0.25">
      <c r="A527" s="77" t="s">
        <v>329</v>
      </c>
      <c r="B527" s="77" t="s">
        <v>316</v>
      </c>
      <c r="C527" s="82" t="s">
        <v>91</v>
      </c>
      <c r="D527" s="83">
        <v>59501</v>
      </c>
      <c r="E527" s="83"/>
      <c r="F527" s="83"/>
      <c r="G527" s="83"/>
      <c r="H527" s="83"/>
      <c r="I527" s="83"/>
      <c r="J527" s="83"/>
      <c r="K527" s="83"/>
      <c r="L527" s="83"/>
      <c r="M527" s="83"/>
      <c r="N527" s="45">
        <f t="shared" si="43"/>
        <v>59501</v>
      </c>
      <c r="O527" s="83"/>
      <c r="P527" s="83"/>
      <c r="Q527" s="83"/>
      <c r="R527" s="83"/>
      <c r="S527" s="83"/>
      <c r="T527" s="83"/>
      <c r="U527" s="83"/>
      <c r="V527" s="84">
        <f t="shared" si="44"/>
        <v>59501</v>
      </c>
    </row>
    <row r="528" spans="1:22" ht="39" x14ac:dyDescent="0.25">
      <c r="A528" s="77" t="s">
        <v>329</v>
      </c>
      <c r="B528" s="77" t="s">
        <v>186</v>
      </c>
      <c r="C528" s="87" t="s">
        <v>91</v>
      </c>
      <c r="D528" s="83">
        <v>25047</v>
      </c>
      <c r="E528" s="83"/>
      <c r="F528" s="83"/>
      <c r="G528" s="83"/>
      <c r="H528" s="83"/>
      <c r="I528" s="83"/>
      <c r="J528" s="83"/>
      <c r="K528" s="83"/>
      <c r="L528" s="83"/>
      <c r="M528" s="83"/>
      <c r="N528" s="45">
        <f t="shared" si="43"/>
        <v>25047</v>
      </c>
      <c r="O528" s="83"/>
      <c r="P528" s="83"/>
      <c r="Q528" s="83"/>
      <c r="R528" s="83"/>
      <c r="S528" s="83"/>
      <c r="T528" s="83"/>
      <c r="U528" s="83"/>
      <c r="V528" s="84">
        <f t="shared" si="44"/>
        <v>25047</v>
      </c>
    </row>
    <row r="529" spans="1:22" x14ac:dyDescent="0.25">
      <c r="A529" s="77" t="s">
        <v>329</v>
      </c>
      <c r="B529" s="77" t="s">
        <v>158</v>
      </c>
      <c r="C529" s="82" t="s">
        <v>91</v>
      </c>
      <c r="D529" s="83">
        <v>114672</v>
      </c>
      <c r="E529" s="83">
        <v>1650</v>
      </c>
      <c r="F529" s="83">
        <v>6500</v>
      </c>
      <c r="G529" s="83">
        <v>700</v>
      </c>
      <c r="H529" s="83">
        <v>6500</v>
      </c>
      <c r="I529" s="83"/>
      <c r="J529" s="83"/>
      <c r="K529" s="83"/>
      <c r="L529" s="83"/>
      <c r="M529" s="83"/>
      <c r="N529" s="45">
        <f t="shared" si="43"/>
        <v>130022</v>
      </c>
      <c r="O529" s="83">
        <v>580</v>
      </c>
      <c r="P529" s="83">
        <v>8087</v>
      </c>
      <c r="Q529" s="83">
        <v>3098</v>
      </c>
      <c r="R529" s="83">
        <v>15714</v>
      </c>
      <c r="S529" s="83"/>
      <c r="T529" s="83"/>
      <c r="U529" s="83"/>
      <c r="V529" s="84">
        <f t="shared" si="44"/>
        <v>157501</v>
      </c>
    </row>
    <row r="530" spans="1:22" x14ac:dyDescent="0.25">
      <c r="A530" s="77" t="s">
        <v>329</v>
      </c>
      <c r="B530" s="77" t="s">
        <v>386</v>
      </c>
      <c r="C530" s="82" t="s">
        <v>91</v>
      </c>
      <c r="D530" s="83">
        <v>166683</v>
      </c>
      <c r="E530" s="83">
        <v>3580</v>
      </c>
      <c r="F530" s="83">
        <v>12300</v>
      </c>
      <c r="G530" s="83">
        <v>370</v>
      </c>
      <c r="H530" s="83">
        <v>3800</v>
      </c>
      <c r="I530" s="83"/>
      <c r="J530" s="83"/>
      <c r="K530" s="83"/>
      <c r="L530" s="83"/>
      <c r="M530" s="83"/>
      <c r="N530" s="45">
        <f t="shared" si="43"/>
        <v>186733</v>
      </c>
      <c r="O530" s="83">
        <v>800</v>
      </c>
      <c r="P530" s="83">
        <v>10795</v>
      </c>
      <c r="Q530" s="83">
        <v>7990</v>
      </c>
      <c r="R530" s="83"/>
      <c r="S530" s="83"/>
      <c r="T530" s="83"/>
      <c r="U530" s="83"/>
      <c r="V530" s="84">
        <f t="shared" si="44"/>
        <v>206318</v>
      </c>
    </row>
    <row r="531" spans="1:22" x14ac:dyDescent="0.25">
      <c r="A531" s="77" t="s">
        <v>329</v>
      </c>
      <c r="B531" s="77" t="s">
        <v>387</v>
      </c>
      <c r="C531" s="82" t="s">
        <v>91</v>
      </c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45">
        <f t="shared" si="43"/>
        <v>0</v>
      </c>
      <c r="O531" s="83"/>
      <c r="P531" s="83">
        <v>3006</v>
      </c>
      <c r="Q531" s="83"/>
      <c r="R531" s="83"/>
      <c r="S531" s="83"/>
      <c r="T531" s="83"/>
      <c r="U531" s="83"/>
      <c r="V531" s="84">
        <f t="shared" si="44"/>
        <v>3006</v>
      </c>
    </row>
    <row r="532" spans="1:22" ht="26.25" x14ac:dyDescent="0.25">
      <c r="A532" s="77" t="s">
        <v>329</v>
      </c>
      <c r="B532" s="77" t="s">
        <v>388</v>
      </c>
      <c r="C532" s="82" t="s">
        <v>93</v>
      </c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45">
        <f t="shared" si="43"/>
        <v>0</v>
      </c>
      <c r="O532" s="83"/>
      <c r="P532" s="83"/>
      <c r="Q532" s="83"/>
      <c r="R532" s="83"/>
      <c r="S532" s="83"/>
      <c r="T532" s="83">
        <v>569</v>
      </c>
      <c r="U532" s="83"/>
      <c r="V532" s="84">
        <f t="shared" si="44"/>
        <v>569</v>
      </c>
    </row>
    <row r="533" spans="1:22" ht="26.25" x14ac:dyDescent="0.25">
      <c r="A533" s="77" t="s">
        <v>329</v>
      </c>
      <c r="B533" s="77" t="s">
        <v>389</v>
      </c>
      <c r="C533" s="82" t="s">
        <v>93</v>
      </c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45">
        <f t="shared" si="43"/>
        <v>0</v>
      </c>
      <c r="O533" s="83"/>
      <c r="P533" s="83"/>
      <c r="Q533" s="83"/>
      <c r="R533" s="83"/>
      <c r="S533" s="83"/>
      <c r="T533" s="83">
        <v>711</v>
      </c>
      <c r="U533" s="83"/>
      <c r="V533" s="84">
        <f t="shared" si="44"/>
        <v>711</v>
      </c>
    </row>
    <row r="534" spans="1:22" x14ac:dyDescent="0.25">
      <c r="A534" s="77" t="s">
        <v>329</v>
      </c>
      <c r="B534" s="77" t="s">
        <v>390</v>
      </c>
      <c r="C534" s="82" t="s">
        <v>73</v>
      </c>
      <c r="D534" s="83"/>
      <c r="E534" s="83"/>
      <c r="F534" s="83">
        <v>33300</v>
      </c>
      <c r="G534" s="83">
        <v>2500</v>
      </c>
      <c r="H534" s="83">
        <v>14000</v>
      </c>
      <c r="I534" s="83"/>
      <c r="J534" s="83"/>
      <c r="K534" s="83"/>
      <c r="L534" s="83"/>
      <c r="M534" s="83"/>
      <c r="N534" s="45">
        <f t="shared" si="43"/>
        <v>49800</v>
      </c>
      <c r="O534" s="83"/>
      <c r="P534" s="83">
        <v>7464</v>
      </c>
      <c r="Q534" s="83">
        <v>1500</v>
      </c>
      <c r="R534" s="83"/>
      <c r="S534" s="83"/>
      <c r="T534" s="83"/>
      <c r="U534" s="83"/>
      <c r="V534" s="84">
        <f t="shared" si="44"/>
        <v>58764</v>
      </c>
    </row>
    <row r="535" spans="1:22" ht="39" x14ac:dyDescent="0.25">
      <c r="A535" s="77" t="s">
        <v>329</v>
      </c>
      <c r="B535" s="77" t="s">
        <v>391</v>
      </c>
      <c r="C535" s="82" t="s">
        <v>73</v>
      </c>
      <c r="D535" s="83"/>
      <c r="E535" s="83"/>
      <c r="F535" s="83"/>
      <c r="G535" s="83"/>
      <c r="H535" s="83">
        <v>500</v>
      </c>
      <c r="I535" s="83"/>
      <c r="J535" s="83"/>
      <c r="K535" s="83"/>
      <c r="L535" s="83"/>
      <c r="M535" s="83"/>
      <c r="N535" s="45">
        <f t="shared" si="43"/>
        <v>500</v>
      </c>
      <c r="O535" s="83"/>
      <c r="P535" s="83">
        <v>9500</v>
      </c>
      <c r="Q535" s="83">
        <v>500</v>
      </c>
      <c r="R535" s="83"/>
      <c r="S535" s="83"/>
      <c r="T535" s="83"/>
      <c r="U535" s="83"/>
      <c r="V535" s="84">
        <f t="shared" si="44"/>
        <v>10500</v>
      </c>
    </row>
    <row r="536" spans="1:22" ht="39" x14ac:dyDescent="0.25">
      <c r="A536" s="77" t="s">
        <v>329</v>
      </c>
      <c r="B536" s="77" t="s">
        <v>392</v>
      </c>
      <c r="C536" s="82" t="s">
        <v>81</v>
      </c>
      <c r="D536" s="83"/>
      <c r="E536" s="83"/>
      <c r="F536" s="83"/>
      <c r="G536" s="83">
        <v>50</v>
      </c>
      <c r="H536" s="83">
        <v>200</v>
      </c>
      <c r="I536" s="83"/>
      <c r="J536" s="83"/>
      <c r="K536" s="83"/>
      <c r="L536" s="83"/>
      <c r="M536" s="83"/>
      <c r="N536" s="45">
        <f t="shared" si="43"/>
        <v>250</v>
      </c>
      <c r="O536" s="83"/>
      <c r="P536" s="83">
        <v>8500</v>
      </c>
      <c r="Q536" s="83">
        <v>1000</v>
      </c>
      <c r="R536" s="83"/>
      <c r="S536" s="83"/>
      <c r="T536" s="83"/>
      <c r="U536" s="83"/>
      <c r="V536" s="84">
        <f t="shared" si="44"/>
        <v>9750</v>
      </c>
    </row>
    <row r="537" spans="1:22" ht="39" x14ac:dyDescent="0.25">
      <c r="A537" s="77" t="s">
        <v>329</v>
      </c>
      <c r="B537" s="77" t="s">
        <v>393</v>
      </c>
      <c r="C537" s="82" t="s">
        <v>73</v>
      </c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45">
        <f t="shared" si="43"/>
        <v>0</v>
      </c>
      <c r="O537" s="83"/>
      <c r="P537" s="83">
        <v>2710</v>
      </c>
      <c r="Q537" s="83"/>
      <c r="R537" s="83"/>
      <c r="S537" s="83"/>
      <c r="T537" s="83"/>
      <c r="U537" s="83"/>
      <c r="V537" s="84">
        <f t="shared" si="44"/>
        <v>2710</v>
      </c>
    </row>
    <row r="538" spans="1:22" ht="26.25" x14ac:dyDescent="0.25">
      <c r="A538" s="77" t="s">
        <v>329</v>
      </c>
      <c r="B538" s="77" t="s">
        <v>184</v>
      </c>
      <c r="C538" s="82" t="s">
        <v>81</v>
      </c>
      <c r="D538" s="83">
        <v>246755</v>
      </c>
      <c r="E538" s="83">
        <v>1800</v>
      </c>
      <c r="F538" s="83">
        <v>11000</v>
      </c>
      <c r="G538" s="83">
        <v>3100</v>
      </c>
      <c r="H538" s="83">
        <v>6000</v>
      </c>
      <c r="I538" s="83"/>
      <c r="J538" s="83">
        <v>90000</v>
      </c>
      <c r="K538" s="83"/>
      <c r="L538" s="83"/>
      <c r="M538" s="83">
        <v>500</v>
      </c>
      <c r="N538" s="45">
        <f t="shared" si="43"/>
        <v>359155</v>
      </c>
      <c r="O538" s="83">
        <v>1500</v>
      </c>
      <c r="P538" s="83">
        <v>73177</v>
      </c>
      <c r="Q538" s="83">
        <v>72985</v>
      </c>
      <c r="R538" s="83"/>
      <c r="S538" s="83"/>
      <c r="T538" s="83"/>
      <c r="U538" s="83"/>
      <c r="V538" s="84">
        <f t="shared" si="44"/>
        <v>506817</v>
      </c>
    </row>
    <row r="539" spans="1:22" ht="26.25" x14ac:dyDescent="0.25">
      <c r="A539" s="77" t="s">
        <v>329</v>
      </c>
      <c r="B539" s="77" t="s">
        <v>394</v>
      </c>
      <c r="C539" s="82" t="s">
        <v>81</v>
      </c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45">
        <f t="shared" si="43"/>
        <v>0</v>
      </c>
      <c r="O539" s="83"/>
      <c r="P539" s="83"/>
      <c r="Q539" s="83"/>
      <c r="R539" s="83"/>
      <c r="S539" s="83"/>
      <c r="T539" s="83"/>
      <c r="U539" s="83">
        <v>1740</v>
      </c>
      <c r="V539" s="84">
        <f t="shared" si="44"/>
        <v>1740</v>
      </c>
    </row>
    <row r="540" spans="1:22" ht="39" x14ac:dyDescent="0.25">
      <c r="A540" s="77" t="s">
        <v>329</v>
      </c>
      <c r="B540" s="77" t="s">
        <v>395</v>
      </c>
      <c r="C540" s="82" t="s">
        <v>81</v>
      </c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45">
        <f t="shared" si="43"/>
        <v>0</v>
      </c>
      <c r="O540" s="83"/>
      <c r="P540" s="83">
        <v>17975</v>
      </c>
      <c r="Q540" s="83">
        <v>4260</v>
      </c>
      <c r="R540" s="83"/>
      <c r="S540" s="83"/>
      <c r="T540" s="83"/>
      <c r="U540" s="83"/>
      <c r="V540" s="84">
        <f t="shared" si="44"/>
        <v>22235</v>
      </c>
    </row>
    <row r="541" spans="1:22" ht="39" x14ac:dyDescent="0.25">
      <c r="A541" s="77" t="s">
        <v>329</v>
      </c>
      <c r="B541" s="77" t="s">
        <v>396</v>
      </c>
      <c r="C541" s="82" t="s">
        <v>81</v>
      </c>
      <c r="D541" s="83">
        <v>2160</v>
      </c>
      <c r="E541" s="83"/>
      <c r="F541" s="83"/>
      <c r="G541" s="83"/>
      <c r="H541" s="83"/>
      <c r="I541" s="83"/>
      <c r="J541" s="83"/>
      <c r="K541" s="83"/>
      <c r="L541" s="83"/>
      <c r="M541" s="83"/>
      <c r="N541" s="45">
        <f t="shared" si="43"/>
        <v>2160</v>
      </c>
      <c r="O541" s="83"/>
      <c r="P541" s="83">
        <v>1253</v>
      </c>
      <c r="Q541" s="83"/>
      <c r="R541" s="83"/>
      <c r="S541" s="83"/>
      <c r="T541" s="83"/>
      <c r="U541" s="83"/>
      <c r="V541" s="84">
        <f t="shared" si="44"/>
        <v>3413</v>
      </c>
    </row>
    <row r="542" spans="1:22" x14ac:dyDescent="0.25">
      <c r="A542" s="77" t="s">
        <v>329</v>
      </c>
      <c r="B542" s="77" t="s">
        <v>397</v>
      </c>
      <c r="C542" s="82" t="s">
        <v>73</v>
      </c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45">
        <f t="shared" si="43"/>
        <v>0</v>
      </c>
      <c r="O542" s="83"/>
      <c r="P542" s="83"/>
      <c r="Q542" s="83"/>
      <c r="R542" s="83"/>
      <c r="S542" s="83"/>
      <c r="T542" s="83"/>
      <c r="U542" s="83">
        <v>49265</v>
      </c>
      <c r="V542" s="84">
        <f t="shared" si="44"/>
        <v>49265</v>
      </c>
    </row>
    <row r="543" spans="1:22" ht="26.25" x14ac:dyDescent="0.25">
      <c r="A543" s="77" t="s">
        <v>329</v>
      </c>
      <c r="B543" s="77" t="s">
        <v>154</v>
      </c>
      <c r="C543" s="82" t="s">
        <v>81</v>
      </c>
      <c r="D543" s="83">
        <v>36069</v>
      </c>
      <c r="E543" s="83"/>
      <c r="F543" s="83"/>
      <c r="G543" s="83"/>
      <c r="H543" s="83"/>
      <c r="I543" s="83"/>
      <c r="J543" s="83"/>
      <c r="K543" s="83"/>
      <c r="L543" s="83"/>
      <c r="M543" s="83"/>
      <c r="N543" s="45">
        <f t="shared" si="43"/>
        <v>36069</v>
      </c>
      <c r="O543" s="83"/>
      <c r="P543" s="83">
        <v>109306</v>
      </c>
      <c r="Q543" s="83">
        <v>10000</v>
      </c>
      <c r="R543" s="83"/>
      <c r="S543" s="83"/>
      <c r="T543" s="83"/>
      <c r="U543" s="83"/>
      <c r="V543" s="84">
        <f t="shared" si="44"/>
        <v>155375</v>
      </c>
    </row>
    <row r="544" spans="1:22" x14ac:dyDescent="0.25">
      <c r="A544" s="77" t="s">
        <v>329</v>
      </c>
      <c r="B544" s="77" t="s">
        <v>193</v>
      </c>
      <c r="C544" s="82" t="s">
        <v>111</v>
      </c>
      <c r="D544" s="83">
        <v>0</v>
      </c>
      <c r="E544" s="83">
        <v>0</v>
      </c>
      <c r="F544" s="83">
        <v>0</v>
      </c>
      <c r="G544" s="83">
        <v>0</v>
      </c>
      <c r="H544" s="83">
        <v>0</v>
      </c>
      <c r="I544" s="83"/>
      <c r="J544" s="83">
        <v>0</v>
      </c>
      <c r="K544" s="83"/>
      <c r="L544" s="83"/>
      <c r="M544" s="83"/>
      <c r="N544" s="45">
        <f t="shared" si="43"/>
        <v>0</v>
      </c>
      <c r="O544" s="83"/>
      <c r="P544" s="83"/>
      <c r="Q544" s="83"/>
      <c r="R544" s="83"/>
      <c r="S544" s="83"/>
      <c r="T544" s="83"/>
      <c r="U544" s="83"/>
      <c r="V544" s="84">
        <f t="shared" si="44"/>
        <v>0</v>
      </c>
    </row>
    <row r="545" spans="1:22" x14ac:dyDescent="0.25">
      <c r="A545" s="77" t="s">
        <v>329</v>
      </c>
      <c r="B545" s="77" t="s">
        <v>193</v>
      </c>
      <c r="C545" s="82" t="s">
        <v>111</v>
      </c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45">
        <f t="shared" si="43"/>
        <v>0</v>
      </c>
      <c r="O545" s="83"/>
      <c r="P545" s="83"/>
      <c r="Q545" s="83"/>
      <c r="R545" s="83"/>
      <c r="S545" s="83"/>
      <c r="T545" s="83"/>
      <c r="U545" s="83"/>
      <c r="V545" s="84">
        <f t="shared" si="44"/>
        <v>0</v>
      </c>
    </row>
    <row r="546" spans="1:22" x14ac:dyDescent="0.25">
      <c r="A546" s="77" t="s">
        <v>329</v>
      </c>
      <c r="B546" s="77" t="s">
        <v>193</v>
      </c>
      <c r="C546" s="82" t="s">
        <v>111</v>
      </c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45">
        <f t="shared" si="43"/>
        <v>0</v>
      </c>
      <c r="O546" s="83"/>
      <c r="P546" s="83"/>
      <c r="Q546" s="83"/>
      <c r="R546" s="83"/>
      <c r="S546" s="83"/>
      <c r="T546" s="83"/>
      <c r="U546" s="83"/>
      <c r="V546" s="84">
        <f t="shared" si="44"/>
        <v>0</v>
      </c>
    </row>
    <row r="547" spans="1:22" x14ac:dyDescent="0.25">
      <c r="A547" s="77" t="s">
        <v>329</v>
      </c>
      <c r="B547" s="77" t="s">
        <v>398</v>
      </c>
      <c r="C547" s="82" t="s">
        <v>81</v>
      </c>
      <c r="D547" s="83">
        <v>1090</v>
      </c>
      <c r="E547" s="83"/>
      <c r="F547" s="83"/>
      <c r="G547" s="83"/>
      <c r="H547" s="83"/>
      <c r="I547" s="83"/>
      <c r="J547" s="83"/>
      <c r="K547" s="83"/>
      <c r="L547" s="83"/>
      <c r="M547" s="83"/>
      <c r="N547" s="45">
        <f t="shared" si="43"/>
        <v>1090</v>
      </c>
      <c r="O547" s="83"/>
      <c r="P547" s="83">
        <v>1000</v>
      </c>
      <c r="Q547" s="83"/>
      <c r="R547" s="83"/>
      <c r="S547" s="83"/>
      <c r="T547" s="83"/>
      <c r="U547" s="83"/>
      <c r="V547" s="84">
        <f t="shared" si="44"/>
        <v>2090</v>
      </c>
    </row>
    <row r="548" spans="1:22" ht="26.25" x14ac:dyDescent="0.25">
      <c r="A548" s="77" t="s">
        <v>329</v>
      </c>
      <c r="B548" s="77" t="s">
        <v>399</v>
      </c>
      <c r="C548" s="82" t="s">
        <v>89</v>
      </c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45">
        <f t="shared" si="43"/>
        <v>0</v>
      </c>
      <c r="O548" s="83">
        <v>500</v>
      </c>
      <c r="P548" s="83">
        <v>34640</v>
      </c>
      <c r="Q548" s="83">
        <v>10250</v>
      </c>
      <c r="R548" s="83"/>
      <c r="S548" s="83"/>
      <c r="T548" s="83"/>
      <c r="U548" s="83"/>
      <c r="V548" s="84">
        <f t="shared" si="44"/>
        <v>45390</v>
      </c>
    </row>
    <row r="549" spans="1:22" ht="39" x14ac:dyDescent="0.25">
      <c r="A549" s="77" t="s">
        <v>329</v>
      </c>
      <c r="B549" s="77" t="s">
        <v>400</v>
      </c>
      <c r="C549" s="82" t="s">
        <v>89</v>
      </c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45">
        <f t="shared" si="43"/>
        <v>0</v>
      </c>
      <c r="O549" s="83"/>
      <c r="P549" s="83">
        <v>21780</v>
      </c>
      <c r="Q549" s="83"/>
      <c r="R549" s="83"/>
      <c r="S549" s="83"/>
      <c r="T549" s="83"/>
      <c r="U549" s="83"/>
      <c r="V549" s="84">
        <f t="shared" si="44"/>
        <v>21780</v>
      </c>
    </row>
    <row r="550" spans="1:22" ht="26.25" x14ac:dyDescent="0.25">
      <c r="A550" s="77" t="s">
        <v>329</v>
      </c>
      <c r="B550" s="77" t="s">
        <v>401</v>
      </c>
      <c r="C550" s="82" t="s">
        <v>91</v>
      </c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45">
        <f t="shared" si="43"/>
        <v>0</v>
      </c>
      <c r="O550" s="83"/>
      <c r="P550" s="83">
        <v>25700</v>
      </c>
      <c r="Q550" s="83"/>
      <c r="R550" s="83"/>
      <c r="S550" s="83"/>
      <c r="T550" s="83"/>
      <c r="U550" s="83"/>
      <c r="V550" s="84">
        <f t="shared" si="44"/>
        <v>25700</v>
      </c>
    </row>
    <row r="551" spans="1:22" ht="26.25" x14ac:dyDescent="0.25">
      <c r="A551" s="77" t="s">
        <v>329</v>
      </c>
      <c r="B551" s="77" t="s">
        <v>170</v>
      </c>
      <c r="C551" s="82" t="s">
        <v>105</v>
      </c>
      <c r="D551" s="83"/>
      <c r="E551" s="83"/>
      <c r="F551" s="83"/>
      <c r="G551" s="83"/>
      <c r="H551" s="83"/>
      <c r="I551" s="83"/>
      <c r="J551" s="83"/>
      <c r="K551" s="83"/>
      <c r="L551" s="83">
        <v>9700</v>
      </c>
      <c r="M551" s="83"/>
      <c r="N551" s="45">
        <f t="shared" si="43"/>
        <v>9700</v>
      </c>
      <c r="O551" s="83"/>
      <c r="P551" s="83"/>
      <c r="Q551" s="83"/>
      <c r="R551" s="83"/>
      <c r="S551" s="83"/>
      <c r="T551" s="83"/>
      <c r="U551" s="83"/>
      <c r="V551" s="84">
        <f t="shared" si="44"/>
        <v>9700</v>
      </c>
    </row>
    <row r="552" spans="1:22" x14ac:dyDescent="0.25">
      <c r="A552" s="77" t="s">
        <v>329</v>
      </c>
      <c r="B552" s="77" t="s">
        <v>402</v>
      </c>
      <c r="C552" s="82" t="s">
        <v>105</v>
      </c>
      <c r="D552" s="83">
        <v>95570</v>
      </c>
      <c r="E552" s="83"/>
      <c r="F552" s="83"/>
      <c r="G552" s="83"/>
      <c r="H552" s="83"/>
      <c r="I552" s="83"/>
      <c r="J552" s="83">
        <v>360</v>
      </c>
      <c r="K552" s="83">
        <v>82124</v>
      </c>
      <c r="L552" s="83"/>
      <c r="M552" s="83"/>
      <c r="N552" s="45">
        <f t="shared" si="43"/>
        <v>178054</v>
      </c>
      <c r="O552" s="83"/>
      <c r="P552" s="83">
        <v>1680</v>
      </c>
      <c r="Q552" s="83">
        <v>12800</v>
      </c>
      <c r="R552" s="83"/>
      <c r="S552" s="83"/>
      <c r="T552" s="83"/>
      <c r="U552" s="83">
        <v>240</v>
      </c>
      <c r="V552" s="84">
        <f t="shared" si="44"/>
        <v>192774</v>
      </c>
    </row>
    <row r="553" spans="1:22" ht="26.25" x14ac:dyDescent="0.25">
      <c r="A553" s="77" t="s">
        <v>329</v>
      </c>
      <c r="B553" s="77" t="s">
        <v>403</v>
      </c>
      <c r="C553" s="82" t="s">
        <v>105</v>
      </c>
      <c r="D553" s="83"/>
      <c r="E553" s="83"/>
      <c r="F553" s="83"/>
      <c r="G553" s="83"/>
      <c r="H553" s="83"/>
      <c r="I553" s="83"/>
      <c r="J553" s="83"/>
      <c r="K553" s="83">
        <v>9200</v>
      </c>
      <c r="L553" s="83"/>
      <c r="M553" s="83"/>
      <c r="N553" s="45">
        <f t="shared" si="43"/>
        <v>9200</v>
      </c>
      <c r="O553" s="83"/>
      <c r="P553" s="83"/>
      <c r="Q553" s="83"/>
      <c r="R553" s="83"/>
      <c r="S553" s="83"/>
      <c r="T553" s="83"/>
      <c r="U553" s="83"/>
      <c r="V553" s="84">
        <f t="shared" si="44"/>
        <v>9200</v>
      </c>
    </row>
    <row r="554" spans="1:22" ht="26.25" x14ac:dyDescent="0.25">
      <c r="A554" s="77" t="s">
        <v>329</v>
      </c>
      <c r="B554" s="77" t="s">
        <v>404</v>
      </c>
      <c r="C554" s="82" t="s">
        <v>105</v>
      </c>
      <c r="D554" s="83"/>
      <c r="E554" s="83"/>
      <c r="F554" s="83"/>
      <c r="G554" s="83"/>
      <c r="H554" s="83"/>
      <c r="I554" s="83"/>
      <c r="J554" s="83"/>
      <c r="K554" s="83">
        <v>42907</v>
      </c>
      <c r="L554" s="83"/>
      <c r="M554" s="83"/>
      <c r="N554" s="45">
        <f t="shared" si="43"/>
        <v>42907</v>
      </c>
      <c r="O554" s="83"/>
      <c r="P554" s="83"/>
      <c r="Q554" s="83"/>
      <c r="R554" s="83"/>
      <c r="S554" s="83"/>
      <c r="T554" s="83"/>
      <c r="U554" s="83"/>
      <c r="V554" s="84">
        <f t="shared" si="44"/>
        <v>42907</v>
      </c>
    </row>
    <row r="555" spans="1:22" ht="26.25" x14ac:dyDescent="0.25">
      <c r="A555" s="77" t="s">
        <v>329</v>
      </c>
      <c r="B555" s="77" t="s">
        <v>405</v>
      </c>
      <c r="C555" s="82" t="s">
        <v>105</v>
      </c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45">
        <f t="shared" si="43"/>
        <v>0</v>
      </c>
      <c r="O555" s="83"/>
      <c r="P555" s="83"/>
      <c r="Q555" s="83"/>
      <c r="R555" s="83"/>
      <c r="S555" s="83"/>
      <c r="T555" s="83"/>
      <c r="U555" s="83"/>
      <c r="V555" s="84">
        <f t="shared" si="44"/>
        <v>0</v>
      </c>
    </row>
    <row r="556" spans="1:22" x14ac:dyDescent="0.25">
      <c r="A556" s="77" t="s">
        <v>329</v>
      </c>
      <c r="B556" s="77" t="s">
        <v>179</v>
      </c>
      <c r="C556" s="82"/>
      <c r="D556" s="83">
        <v>59270</v>
      </c>
      <c r="E556" s="83"/>
      <c r="F556" s="83"/>
      <c r="G556" s="83"/>
      <c r="H556" s="83"/>
      <c r="I556" s="83"/>
      <c r="J556" s="83"/>
      <c r="K556" s="83"/>
      <c r="L556" s="83"/>
      <c r="M556" s="83"/>
      <c r="N556" s="45">
        <f t="shared" si="43"/>
        <v>59270</v>
      </c>
      <c r="O556" s="83"/>
      <c r="P556" s="83"/>
      <c r="Q556" s="83"/>
      <c r="R556" s="83"/>
      <c r="S556" s="83"/>
      <c r="T556" s="83"/>
      <c r="U556" s="83"/>
      <c r="V556" s="84">
        <f t="shared" si="44"/>
        <v>59270</v>
      </c>
    </row>
    <row r="557" spans="1:22" x14ac:dyDescent="0.25">
      <c r="A557" s="77" t="s">
        <v>329</v>
      </c>
      <c r="B557" s="77" t="s">
        <v>180</v>
      </c>
      <c r="C557" s="82"/>
      <c r="D557" s="83">
        <v>61744</v>
      </c>
      <c r="E557" s="83"/>
      <c r="F557" s="83"/>
      <c r="G557" s="83"/>
      <c r="H557" s="83"/>
      <c r="I557" s="83"/>
      <c r="J557" s="83"/>
      <c r="K557" s="83"/>
      <c r="L557" s="83"/>
      <c r="M557" s="83"/>
      <c r="N557" s="45">
        <f t="shared" si="43"/>
        <v>61744</v>
      </c>
      <c r="O557" s="83"/>
      <c r="P557" s="83"/>
      <c r="Q557" s="83"/>
      <c r="R557" s="83"/>
      <c r="S557" s="83"/>
      <c r="T557" s="83"/>
      <c r="U557" s="83"/>
      <c r="V557" s="84">
        <f t="shared" si="44"/>
        <v>61744</v>
      </c>
    </row>
    <row r="558" spans="1:22" x14ac:dyDescent="0.25">
      <c r="A558" s="85" t="s">
        <v>329</v>
      </c>
      <c r="B558" s="85" t="s">
        <v>406</v>
      </c>
      <c r="C558" s="86"/>
      <c r="D558" s="84">
        <f t="shared" ref="D558:V558" si="45">SUM(D458:D557)</f>
        <v>4376963</v>
      </c>
      <c r="E558" s="84">
        <f t="shared" si="45"/>
        <v>27955</v>
      </c>
      <c r="F558" s="84">
        <f t="shared" si="45"/>
        <v>282500</v>
      </c>
      <c r="G558" s="84">
        <f t="shared" si="45"/>
        <v>47180</v>
      </c>
      <c r="H558" s="84">
        <f t="shared" si="45"/>
        <v>180150</v>
      </c>
      <c r="I558" s="84">
        <f t="shared" si="45"/>
        <v>500</v>
      </c>
      <c r="J558" s="84">
        <f t="shared" si="45"/>
        <v>102960</v>
      </c>
      <c r="K558" s="84">
        <f t="shared" si="45"/>
        <v>203904</v>
      </c>
      <c r="L558" s="84">
        <f t="shared" si="45"/>
        <v>9700</v>
      </c>
      <c r="M558" s="84">
        <f t="shared" si="45"/>
        <v>12830</v>
      </c>
      <c r="N558" s="84">
        <f t="shared" si="45"/>
        <v>5244642</v>
      </c>
      <c r="O558" s="84">
        <f t="shared" si="45"/>
        <v>11510</v>
      </c>
      <c r="P558" s="84">
        <f t="shared" si="45"/>
        <v>492512</v>
      </c>
      <c r="Q558" s="84">
        <f t="shared" si="45"/>
        <v>279934</v>
      </c>
      <c r="R558" s="84">
        <f t="shared" si="45"/>
        <v>15714</v>
      </c>
      <c r="S558" s="84">
        <f t="shared" si="45"/>
        <v>3900</v>
      </c>
      <c r="T558" s="84">
        <f t="shared" si="45"/>
        <v>1280</v>
      </c>
      <c r="U558" s="84">
        <f t="shared" si="45"/>
        <v>51245</v>
      </c>
      <c r="V558" s="84">
        <f t="shared" si="45"/>
        <v>6100737</v>
      </c>
    </row>
    <row r="559" spans="1:22" ht="26.25" x14ac:dyDescent="0.25">
      <c r="A559" s="77" t="s">
        <v>407</v>
      </c>
      <c r="B559" s="77" t="s">
        <v>408</v>
      </c>
      <c r="C559" s="82" t="s">
        <v>38</v>
      </c>
      <c r="D559" s="83">
        <v>947224</v>
      </c>
      <c r="E559" s="83">
        <v>16500</v>
      </c>
      <c r="F559" s="83">
        <v>14000</v>
      </c>
      <c r="G559" s="83">
        <v>1500</v>
      </c>
      <c r="H559" s="83">
        <v>10000</v>
      </c>
      <c r="I559" s="83"/>
      <c r="J559" s="83">
        <v>3500</v>
      </c>
      <c r="K559" s="83"/>
      <c r="L559" s="83"/>
      <c r="M559" s="83"/>
      <c r="N559" s="45">
        <f t="shared" si="43"/>
        <v>992724</v>
      </c>
      <c r="O559" s="83">
        <v>4000</v>
      </c>
      <c r="P559" s="83">
        <v>128060</v>
      </c>
      <c r="Q559" s="83">
        <v>38139</v>
      </c>
      <c r="R559" s="83"/>
      <c r="S559" s="83"/>
      <c r="T559" s="83"/>
      <c r="U559" s="83"/>
      <c r="V559" s="84">
        <f t="shared" si="44"/>
        <v>1162923</v>
      </c>
    </row>
    <row r="560" spans="1:22" ht="26.25" x14ac:dyDescent="0.25">
      <c r="A560" s="77" t="s">
        <v>407</v>
      </c>
      <c r="B560" s="77" t="s">
        <v>409</v>
      </c>
      <c r="C560" s="82" t="s">
        <v>38</v>
      </c>
      <c r="D560" s="83">
        <v>63071</v>
      </c>
      <c r="E560" s="83"/>
      <c r="F560" s="83"/>
      <c r="G560" s="83"/>
      <c r="H560" s="83"/>
      <c r="I560" s="83"/>
      <c r="J560" s="83">
        <v>30</v>
      </c>
      <c r="K560" s="83"/>
      <c r="L560" s="83"/>
      <c r="M560" s="83"/>
      <c r="N560" s="45">
        <f t="shared" si="43"/>
        <v>63101</v>
      </c>
      <c r="O560" s="83"/>
      <c r="P560" s="83">
        <v>750</v>
      </c>
      <c r="Q560" s="83">
        <v>500</v>
      </c>
      <c r="R560" s="83"/>
      <c r="S560" s="83"/>
      <c r="T560" s="83"/>
      <c r="U560" s="83"/>
      <c r="V560" s="84">
        <f t="shared" si="44"/>
        <v>64351</v>
      </c>
    </row>
    <row r="561" spans="1:22" ht="26.25" x14ac:dyDescent="0.25">
      <c r="A561" s="77" t="s">
        <v>407</v>
      </c>
      <c r="B561" s="77" t="s">
        <v>410</v>
      </c>
      <c r="C561" s="82" t="s">
        <v>41</v>
      </c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45">
        <f t="shared" si="43"/>
        <v>0</v>
      </c>
      <c r="O561" s="83"/>
      <c r="P561" s="83">
        <v>50000</v>
      </c>
      <c r="Q561" s="83"/>
      <c r="R561" s="83"/>
      <c r="S561" s="83"/>
      <c r="T561" s="83"/>
      <c r="U561" s="83"/>
      <c r="V561" s="84">
        <f t="shared" si="44"/>
        <v>50000</v>
      </c>
    </row>
    <row r="562" spans="1:22" ht="26.25" x14ac:dyDescent="0.25">
      <c r="A562" s="77" t="s">
        <v>407</v>
      </c>
      <c r="B562" s="77" t="s">
        <v>411</v>
      </c>
      <c r="C562" s="82" t="s">
        <v>38</v>
      </c>
      <c r="D562" s="83">
        <v>43921</v>
      </c>
      <c r="E562" s="83">
        <v>400</v>
      </c>
      <c r="F562" s="83"/>
      <c r="G562" s="83"/>
      <c r="H562" s="83"/>
      <c r="I562" s="83"/>
      <c r="J562" s="83"/>
      <c r="K562" s="83"/>
      <c r="L562" s="83"/>
      <c r="M562" s="83"/>
      <c r="N562" s="45">
        <f t="shared" si="43"/>
        <v>44321</v>
      </c>
      <c r="O562" s="83">
        <v>100</v>
      </c>
      <c r="P562" s="83">
        <v>2250</v>
      </c>
      <c r="Q562" s="83">
        <v>5300</v>
      </c>
      <c r="R562" s="83"/>
      <c r="S562" s="83"/>
      <c r="T562" s="83"/>
      <c r="U562" s="83"/>
      <c r="V562" s="84">
        <f t="shared" si="44"/>
        <v>51971</v>
      </c>
    </row>
    <row r="563" spans="1:22" ht="26.25" x14ac:dyDescent="0.25">
      <c r="A563" s="77" t="s">
        <v>407</v>
      </c>
      <c r="B563" s="77" t="s">
        <v>412</v>
      </c>
      <c r="C563" s="82" t="s">
        <v>38</v>
      </c>
      <c r="D563" s="83">
        <v>29142</v>
      </c>
      <c r="E563" s="83"/>
      <c r="F563" s="83"/>
      <c r="G563" s="83"/>
      <c r="H563" s="83"/>
      <c r="I563" s="83"/>
      <c r="J563" s="83"/>
      <c r="K563" s="83"/>
      <c r="L563" s="83"/>
      <c r="M563" s="83"/>
      <c r="N563" s="45">
        <f t="shared" si="43"/>
        <v>29142</v>
      </c>
      <c r="O563" s="83"/>
      <c r="P563" s="83"/>
      <c r="Q563" s="83"/>
      <c r="R563" s="83"/>
      <c r="S563" s="83"/>
      <c r="T563" s="83"/>
      <c r="U563" s="83"/>
      <c r="V563" s="84">
        <f t="shared" si="44"/>
        <v>29142</v>
      </c>
    </row>
    <row r="564" spans="1:22" ht="26.25" x14ac:dyDescent="0.25">
      <c r="A564" s="77" t="s">
        <v>407</v>
      </c>
      <c r="B564" s="77" t="s">
        <v>413</v>
      </c>
      <c r="C564" s="82" t="s">
        <v>38</v>
      </c>
      <c r="D564" s="83">
        <v>310</v>
      </c>
      <c r="E564" s="83"/>
      <c r="F564" s="83"/>
      <c r="G564" s="83"/>
      <c r="H564" s="83"/>
      <c r="I564" s="83"/>
      <c r="J564" s="83"/>
      <c r="K564" s="83"/>
      <c r="L564" s="83"/>
      <c r="M564" s="83"/>
      <c r="N564" s="45">
        <f t="shared" si="43"/>
        <v>310</v>
      </c>
      <c r="O564" s="83">
        <v>5170</v>
      </c>
      <c r="P564" s="83">
        <v>8550</v>
      </c>
      <c r="Q564" s="83">
        <v>16100</v>
      </c>
      <c r="R564" s="83"/>
      <c r="S564" s="83"/>
      <c r="T564" s="83"/>
      <c r="U564" s="83"/>
      <c r="V564" s="84">
        <f t="shared" si="44"/>
        <v>30130</v>
      </c>
    </row>
    <row r="565" spans="1:22" ht="39" x14ac:dyDescent="0.25">
      <c r="A565" s="77" t="s">
        <v>407</v>
      </c>
      <c r="B565" s="77" t="s">
        <v>414</v>
      </c>
      <c r="C565" s="82" t="s">
        <v>38</v>
      </c>
      <c r="D565" s="83">
        <v>3397</v>
      </c>
      <c r="E565" s="83">
        <v>0</v>
      </c>
      <c r="F565" s="83"/>
      <c r="G565" s="83"/>
      <c r="H565" s="83"/>
      <c r="I565" s="83"/>
      <c r="J565" s="83"/>
      <c r="K565" s="83"/>
      <c r="L565" s="83"/>
      <c r="M565" s="83"/>
      <c r="N565" s="45">
        <f t="shared" si="43"/>
        <v>3397</v>
      </c>
      <c r="O565" s="83"/>
      <c r="P565" s="83">
        <v>17995</v>
      </c>
      <c r="Q565" s="83">
        <v>14520</v>
      </c>
      <c r="R565" s="83"/>
      <c r="S565" s="83"/>
      <c r="T565" s="83"/>
      <c r="U565" s="83"/>
      <c r="V565" s="84">
        <f t="shared" si="44"/>
        <v>35912</v>
      </c>
    </row>
    <row r="566" spans="1:22" ht="26.25" x14ac:dyDescent="0.25">
      <c r="A566" s="77" t="s">
        <v>407</v>
      </c>
      <c r="B566" s="77" t="s">
        <v>415</v>
      </c>
      <c r="C566" s="82" t="s">
        <v>38</v>
      </c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45">
        <f t="shared" si="43"/>
        <v>0</v>
      </c>
      <c r="O566" s="83"/>
      <c r="P566" s="83">
        <v>31303</v>
      </c>
      <c r="Q566" s="83"/>
      <c r="R566" s="83"/>
      <c r="S566" s="83"/>
      <c r="T566" s="83"/>
      <c r="U566" s="83"/>
      <c r="V566" s="84">
        <f t="shared" si="44"/>
        <v>31303</v>
      </c>
    </row>
    <row r="567" spans="1:22" ht="26.25" x14ac:dyDescent="0.25">
      <c r="A567" s="77" t="s">
        <v>407</v>
      </c>
      <c r="B567" s="77" t="s">
        <v>416</v>
      </c>
      <c r="C567" s="82" t="s">
        <v>38</v>
      </c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45">
        <f t="shared" si="43"/>
        <v>0</v>
      </c>
      <c r="O567" s="83"/>
      <c r="P567" s="83">
        <v>3620</v>
      </c>
      <c r="Q567" s="83"/>
      <c r="R567" s="83"/>
      <c r="S567" s="83"/>
      <c r="T567" s="83"/>
      <c r="U567" s="83"/>
      <c r="V567" s="84">
        <f t="shared" si="44"/>
        <v>3620</v>
      </c>
    </row>
    <row r="568" spans="1:22" ht="26.25" x14ac:dyDescent="0.25">
      <c r="A568" s="77" t="s">
        <v>407</v>
      </c>
      <c r="B568" s="77" t="s">
        <v>417</v>
      </c>
      <c r="C568" s="82" t="s">
        <v>38</v>
      </c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45">
        <f t="shared" si="43"/>
        <v>0</v>
      </c>
      <c r="O568" s="83"/>
      <c r="P568" s="83">
        <v>2100</v>
      </c>
      <c r="Q568" s="83"/>
      <c r="R568" s="83"/>
      <c r="S568" s="83"/>
      <c r="T568" s="83"/>
      <c r="U568" s="83"/>
      <c r="V568" s="84">
        <f t="shared" si="44"/>
        <v>2100</v>
      </c>
    </row>
    <row r="569" spans="1:22" ht="26.25" x14ac:dyDescent="0.25">
      <c r="A569" s="77" t="s">
        <v>407</v>
      </c>
      <c r="B569" s="77" t="s">
        <v>169</v>
      </c>
      <c r="C569" s="82" t="s">
        <v>113</v>
      </c>
      <c r="D569" s="83">
        <v>162590</v>
      </c>
      <c r="E569" s="83">
        <v>1400</v>
      </c>
      <c r="F569" s="83"/>
      <c r="G569" s="83"/>
      <c r="H569" s="83"/>
      <c r="I569" s="83"/>
      <c r="J569" s="83">
        <v>1200</v>
      </c>
      <c r="K569" s="83"/>
      <c r="L569" s="83"/>
      <c r="M569" s="83"/>
      <c r="N569" s="45">
        <f t="shared" si="43"/>
        <v>165190</v>
      </c>
      <c r="O569" s="83"/>
      <c r="P569" s="83">
        <v>1846</v>
      </c>
      <c r="Q569" s="83">
        <v>2353</v>
      </c>
      <c r="R569" s="83"/>
      <c r="S569" s="83"/>
      <c r="T569" s="83"/>
      <c r="U569" s="83"/>
      <c r="V569" s="84">
        <f t="shared" si="44"/>
        <v>169389</v>
      </c>
    </row>
    <row r="570" spans="1:22" ht="39" x14ac:dyDescent="0.25">
      <c r="A570" s="77" t="s">
        <v>407</v>
      </c>
      <c r="B570" s="77" t="s">
        <v>418</v>
      </c>
      <c r="C570" s="82" t="s">
        <v>113</v>
      </c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45">
        <f t="shared" si="43"/>
        <v>0</v>
      </c>
      <c r="O570" s="83"/>
      <c r="P570" s="83">
        <v>150</v>
      </c>
      <c r="Q570" s="83"/>
      <c r="R570" s="83"/>
      <c r="S570" s="83"/>
      <c r="T570" s="83"/>
      <c r="U570" s="83"/>
      <c r="V570" s="84">
        <f t="shared" si="44"/>
        <v>150</v>
      </c>
    </row>
    <row r="571" spans="1:22" ht="26.25" x14ac:dyDescent="0.25">
      <c r="A571" s="77" t="s">
        <v>407</v>
      </c>
      <c r="B571" s="77" t="s">
        <v>419</v>
      </c>
      <c r="C571" s="82" t="s">
        <v>49</v>
      </c>
      <c r="D571" s="83"/>
      <c r="E571" s="83"/>
      <c r="F571" s="83"/>
      <c r="G571" s="83"/>
      <c r="H571" s="83"/>
      <c r="I571" s="83"/>
      <c r="J571" s="83">
        <v>0</v>
      </c>
      <c r="K571" s="83"/>
      <c r="L571" s="83"/>
      <c r="M571" s="83"/>
      <c r="N571" s="45">
        <f t="shared" si="43"/>
        <v>0</v>
      </c>
      <c r="O571" s="83"/>
      <c r="P571" s="83">
        <v>420</v>
      </c>
      <c r="Q571" s="83">
        <v>900</v>
      </c>
      <c r="R571" s="83"/>
      <c r="S571" s="83"/>
      <c r="T571" s="83"/>
      <c r="U571" s="83"/>
      <c r="V571" s="84">
        <f t="shared" si="44"/>
        <v>1320</v>
      </c>
    </row>
    <row r="572" spans="1:22" ht="39" x14ac:dyDescent="0.25">
      <c r="A572" s="77" t="s">
        <v>407</v>
      </c>
      <c r="B572" s="77" t="s">
        <v>420</v>
      </c>
      <c r="C572" s="82" t="s">
        <v>81</v>
      </c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45">
        <f t="shared" si="43"/>
        <v>0</v>
      </c>
      <c r="O572" s="83"/>
      <c r="P572" s="83">
        <v>50000</v>
      </c>
      <c r="Q572" s="83"/>
      <c r="R572" s="83"/>
      <c r="S572" s="83"/>
      <c r="T572" s="83"/>
      <c r="U572" s="83"/>
      <c r="V572" s="84">
        <f t="shared" si="44"/>
        <v>50000</v>
      </c>
    </row>
    <row r="573" spans="1:22" ht="26.25" x14ac:dyDescent="0.25">
      <c r="A573" s="77" t="s">
        <v>407</v>
      </c>
      <c r="B573" s="77" t="s">
        <v>421</v>
      </c>
      <c r="C573" s="82" t="s">
        <v>89</v>
      </c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45">
        <f t="shared" si="43"/>
        <v>0</v>
      </c>
      <c r="O573" s="83"/>
      <c r="P573" s="83">
        <v>137747</v>
      </c>
      <c r="Q573" s="83">
        <v>6900</v>
      </c>
      <c r="R573" s="83"/>
      <c r="S573" s="83"/>
      <c r="T573" s="83"/>
      <c r="U573" s="83"/>
      <c r="V573" s="84">
        <f t="shared" si="44"/>
        <v>144647</v>
      </c>
    </row>
    <row r="574" spans="1:22" ht="39" x14ac:dyDescent="0.25">
      <c r="A574" s="77" t="s">
        <v>407</v>
      </c>
      <c r="B574" s="77" t="s">
        <v>422</v>
      </c>
      <c r="C574" s="82" t="s">
        <v>89</v>
      </c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45">
        <f t="shared" si="43"/>
        <v>0</v>
      </c>
      <c r="O574" s="83"/>
      <c r="P574" s="83"/>
      <c r="Q574" s="83"/>
      <c r="R574" s="83"/>
      <c r="S574" s="83">
        <v>30000</v>
      </c>
      <c r="T574" s="83"/>
      <c r="U574" s="83"/>
      <c r="V574" s="84">
        <f t="shared" si="44"/>
        <v>30000</v>
      </c>
    </row>
    <row r="575" spans="1:22" ht="26.25" x14ac:dyDescent="0.25">
      <c r="A575" s="77" t="s">
        <v>407</v>
      </c>
      <c r="B575" s="77" t="s">
        <v>423</v>
      </c>
      <c r="C575" s="82" t="s">
        <v>91</v>
      </c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45">
        <f t="shared" si="43"/>
        <v>0</v>
      </c>
      <c r="O575" s="83"/>
      <c r="P575" s="83">
        <v>99185</v>
      </c>
      <c r="Q575" s="83"/>
      <c r="R575" s="83"/>
      <c r="S575" s="83"/>
      <c r="T575" s="83"/>
      <c r="U575" s="83"/>
      <c r="V575" s="84">
        <f t="shared" si="44"/>
        <v>99185</v>
      </c>
    </row>
    <row r="576" spans="1:22" ht="64.5" x14ac:dyDescent="0.25">
      <c r="A576" s="77" t="s">
        <v>407</v>
      </c>
      <c r="B576" s="77" t="s">
        <v>424</v>
      </c>
      <c r="C576" s="82" t="s">
        <v>91</v>
      </c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45">
        <f t="shared" si="43"/>
        <v>0</v>
      </c>
      <c r="O576" s="83"/>
      <c r="P576" s="83">
        <v>25000</v>
      </c>
      <c r="Q576" s="83"/>
      <c r="R576" s="83"/>
      <c r="S576" s="83"/>
      <c r="T576" s="83"/>
      <c r="U576" s="83"/>
      <c r="V576" s="84">
        <f t="shared" si="44"/>
        <v>25000</v>
      </c>
    </row>
    <row r="577" spans="1:22" ht="26.25" x14ac:dyDescent="0.25">
      <c r="A577" s="77" t="s">
        <v>407</v>
      </c>
      <c r="B577" s="77" t="s">
        <v>425</v>
      </c>
      <c r="C577" s="82" t="s">
        <v>91</v>
      </c>
      <c r="D577" s="83">
        <v>11400</v>
      </c>
      <c r="E577" s="83"/>
      <c r="F577" s="83"/>
      <c r="G577" s="83"/>
      <c r="H577" s="83"/>
      <c r="I577" s="83"/>
      <c r="J577" s="83"/>
      <c r="K577" s="83"/>
      <c r="L577" s="83"/>
      <c r="M577" s="83"/>
      <c r="N577" s="45">
        <f t="shared" si="43"/>
        <v>11400</v>
      </c>
      <c r="O577" s="83"/>
      <c r="P577" s="83"/>
      <c r="Q577" s="83"/>
      <c r="R577" s="83"/>
      <c r="S577" s="83"/>
      <c r="T577" s="83"/>
      <c r="U577" s="83"/>
      <c r="V577" s="84">
        <f t="shared" si="44"/>
        <v>11400</v>
      </c>
    </row>
    <row r="578" spans="1:22" ht="39" x14ac:dyDescent="0.25">
      <c r="A578" s="77" t="s">
        <v>407</v>
      </c>
      <c r="B578" s="77" t="s">
        <v>426</v>
      </c>
      <c r="C578" s="82" t="s">
        <v>91</v>
      </c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45">
        <f t="shared" si="43"/>
        <v>0</v>
      </c>
      <c r="O578" s="83"/>
      <c r="P578" s="83">
        <v>500</v>
      </c>
      <c r="Q578" s="83"/>
      <c r="R578" s="83"/>
      <c r="S578" s="83"/>
      <c r="T578" s="83"/>
      <c r="U578" s="83"/>
      <c r="V578" s="84">
        <f t="shared" si="44"/>
        <v>500</v>
      </c>
    </row>
    <row r="579" spans="1:22" ht="51.75" x14ac:dyDescent="0.25">
      <c r="A579" s="77" t="s">
        <v>407</v>
      </c>
      <c r="B579" s="77" t="s">
        <v>427</v>
      </c>
      <c r="C579" s="82" t="s">
        <v>91</v>
      </c>
      <c r="D579" s="83">
        <v>5350</v>
      </c>
      <c r="E579" s="83"/>
      <c r="F579" s="83"/>
      <c r="G579" s="83"/>
      <c r="H579" s="83"/>
      <c r="I579" s="83"/>
      <c r="J579" s="83"/>
      <c r="K579" s="83"/>
      <c r="L579" s="83"/>
      <c r="M579" s="83"/>
      <c r="N579" s="45">
        <f t="shared" si="43"/>
        <v>5350</v>
      </c>
      <c r="O579" s="83"/>
      <c r="P579" s="83"/>
      <c r="Q579" s="83"/>
      <c r="R579" s="83"/>
      <c r="S579" s="83"/>
      <c r="T579" s="83"/>
      <c r="U579" s="83"/>
      <c r="V579" s="84">
        <f t="shared" si="44"/>
        <v>5350</v>
      </c>
    </row>
    <row r="580" spans="1:22" ht="51.75" x14ac:dyDescent="0.25">
      <c r="A580" s="77" t="s">
        <v>407</v>
      </c>
      <c r="B580" s="77" t="s">
        <v>428</v>
      </c>
      <c r="C580" s="82" t="s">
        <v>93</v>
      </c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45">
        <f t="shared" si="43"/>
        <v>0</v>
      </c>
      <c r="O580" s="83"/>
      <c r="P580" s="83"/>
      <c r="Q580" s="83"/>
      <c r="R580" s="83"/>
      <c r="S580" s="83"/>
      <c r="T580" s="83">
        <v>14000</v>
      </c>
      <c r="U580" s="83"/>
      <c r="V580" s="84">
        <f t="shared" si="44"/>
        <v>14000</v>
      </c>
    </row>
    <row r="581" spans="1:22" ht="39" x14ac:dyDescent="0.25">
      <c r="A581" s="77" t="s">
        <v>407</v>
      </c>
      <c r="B581" s="77" t="s">
        <v>429</v>
      </c>
      <c r="C581" s="82" t="s">
        <v>93</v>
      </c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45">
        <f t="shared" si="43"/>
        <v>0</v>
      </c>
      <c r="O581" s="83"/>
      <c r="P581" s="83"/>
      <c r="Q581" s="83"/>
      <c r="R581" s="83"/>
      <c r="S581" s="83"/>
      <c r="T581" s="83">
        <v>6000</v>
      </c>
      <c r="U581" s="83"/>
      <c r="V581" s="84">
        <f t="shared" si="44"/>
        <v>6000</v>
      </c>
    </row>
    <row r="582" spans="1:22" ht="26.25" x14ac:dyDescent="0.25">
      <c r="A582" s="77" t="s">
        <v>407</v>
      </c>
      <c r="B582" s="77" t="s">
        <v>430</v>
      </c>
      <c r="C582" s="82" t="s">
        <v>93</v>
      </c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45">
        <f t="shared" si="43"/>
        <v>0</v>
      </c>
      <c r="O582" s="83"/>
      <c r="P582" s="83"/>
      <c r="Q582" s="83"/>
      <c r="R582" s="83"/>
      <c r="S582" s="83"/>
      <c r="T582" s="83">
        <v>50000</v>
      </c>
      <c r="U582" s="83"/>
      <c r="V582" s="84">
        <f t="shared" si="44"/>
        <v>50000</v>
      </c>
    </row>
    <row r="583" spans="1:22" ht="39" x14ac:dyDescent="0.25">
      <c r="A583" s="77" t="s">
        <v>407</v>
      </c>
      <c r="B583" s="77" t="s">
        <v>431</v>
      </c>
      <c r="C583" s="82" t="s">
        <v>93</v>
      </c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45">
        <f t="shared" si="43"/>
        <v>0</v>
      </c>
      <c r="O583" s="83"/>
      <c r="P583" s="83"/>
      <c r="Q583" s="83"/>
      <c r="R583" s="83"/>
      <c r="S583" s="83"/>
      <c r="T583" s="83">
        <v>16070</v>
      </c>
      <c r="U583" s="83"/>
      <c r="V583" s="84">
        <f t="shared" si="44"/>
        <v>16070</v>
      </c>
    </row>
    <row r="584" spans="1:22" ht="39" x14ac:dyDescent="0.25">
      <c r="A584" s="77" t="s">
        <v>407</v>
      </c>
      <c r="B584" s="77" t="s">
        <v>432</v>
      </c>
      <c r="C584" s="82" t="s">
        <v>91</v>
      </c>
      <c r="D584" s="83"/>
      <c r="E584" s="83">
        <v>4713</v>
      </c>
      <c r="F584" s="83"/>
      <c r="G584" s="83"/>
      <c r="H584" s="83"/>
      <c r="I584" s="83"/>
      <c r="J584" s="83"/>
      <c r="K584" s="83"/>
      <c r="L584" s="83"/>
      <c r="M584" s="83"/>
      <c r="N584" s="45">
        <f t="shared" si="43"/>
        <v>4713</v>
      </c>
      <c r="O584" s="83"/>
      <c r="P584" s="83"/>
      <c r="Q584" s="83"/>
      <c r="R584" s="83"/>
      <c r="S584" s="83"/>
      <c r="T584" s="83"/>
      <c r="U584" s="83"/>
      <c r="V584" s="84">
        <f t="shared" si="44"/>
        <v>4713</v>
      </c>
    </row>
    <row r="585" spans="1:22" ht="26.25" x14ac:dyDescent="0.25">
      <c r="A585" s="77" t="s">
        <v>407</v>
      </c>
      <c r="B585" s="77" t="s">
        <v>433</v>
      </c>
      <c r="C585" s="82" t="s">
        <v>107</v>
      </c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45">
        <f t="shared" si="43"/>
        <v>0</v>
      </c>
      <c r="O585" s="83"/>
      <c r="P585" s="83">
        <v>59950</v>
      </c>
      <c r="Q585" s="83"/>
      <c r="R585" s="83"/>
      <c r="S585" s="83"/>
      <c r="T585" s="83"/>
      <c r="U585" s="83"/>
      <c r="V585" s="84">
        <f t="shared" si="44"/>
        <v>59950</v>
      </c>
    </row>
    <row r="586" spans="1:22" ht="39" x14ac:dyDescent="0.25">
      <c r="A586" s="77" t="s">
        <v>407</v>
      </c>
      <c r="B586" s="77" t="s">
        <v>434</v>
      </c>
      <c r="C586" s="82" t="s">
        <v>107</v>
      </c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45">
        <f t="shared" ref="N586:N626" si="46">D586+E586+F586+G586+H586+I586+J586+K586+L586+M586</f>
        <v>0</v>
      </c>
      <c r="O586" s="83"/>
      <c r="P586" s="83">
        <v>3070</v>
      </c>
      <c r="Q586" s="83"/>
      <c r="R586" s="83"/>
      <c r="S586" s="83"/>
      <c r="T586" s="83"/>
      <c r="U586" s="83"/>
      <c r="V586" s="84">
        <f t="shared" ref="V586:V630" si="47">N586+O586+P586+Q586+R586+S586+T586+U586</f>
        <v>3070</v>
      </c>
    </row>
    <row r="587" spans="1:22" ht="39" x14ac:dyDescent="0.25">
      <c r="A587" s="77" t="s">
        <v>407</v>
      </c>
      <c r="B587" s="77" t="s">
        <v>435</v>
      </c>
      <c r="C587" s="82" t="s">
        <v>101</v>
      </c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45">
        <f t="shared" si="46"/>
        <v>0</v>
      </c>
      <c r="O587" s="83"/>
      <c r="P587" s="83"/>
      <c r="Q587" s="83"/>
      <c r="R587" s="83">
        <v>54080</v>
      </c>
      <c r="S587" s="83"/>
      <c r="T587" s="83"/>
      <c r="U587" s="83"/>
      <c r="V587" s="84">
        <f t="shared" si="47"/>
        <v>54080</v>
      </c>
    </row>
    <row r="588" spans="1:22" ht="39" x14ac:dyDescent="0.25">
      <c r="A588" s="77" t="s">
        <v>407</v>
      </c>
      <c r="B588" s="77" t="s">
        <v>436</v>
      </c>
      <c r="C588" s="82" t="s">
        <v>101</v>
      </c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45">
        <f t="shared" si="46"/>
        <v>0</v>
      </c>
      <c r="O588" s="83"/>
      <c r="P588" s="83"/>
      <c r="Q588" s="83"/>
      <c r="R588" s="83">
        <v>50000</v>
      </c>
      <c r="S588" s="83"/>
      <c r="T588" s="83"/>
      <c r="U588" s="83"/>
      <c r="V588" s="84">
        <f t="shared" si="47"/>
        <v>50000</v>
      </c>
    </row>
    <row r="589" spans="1:22" ht="26.25" x14ac:dyDescent="0.25">
      <c r="A589" s="77" t="s">
        <v>407</v>
      </c>
      <c r="B589" s="77" t="s">
        <v>437</v>
      </c>
      <c r="C589" s="82" t="s">
        <v>103</v>
      </c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45">
        <f t="shared" si="46"/>
        <v>0</v>
      </c>
      <c r="O589" s="83"/>
      <c r="P589" s="83">
        <v>8600</v>
      </c>
      <c r="Q589" s="83"/>
      <c r="R589" s="83"/>
      <c r="S589" s="83"/>
      <c r="T589" s="83"/>
      <c r="U589" s="83"/>
      <c r="V589" s="84">
        <f t="shared" si="47"/>
        <v>8600</v>
      </c>
    </row>
    <row r="590" spans="1:22" ht="39" x14ac:dyDescent="0.25">
      <c r="A590" s="77" t="s">
        <v>407</v>
      </c>
      <c r="B590" s="77" t="s">
        <v>438</v>
      </c>
      <c r="C590" s="82" t="s">
        <v>107</v>
      </c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45">
        <f t="shared" si="46"/>
        <v>0</v>
      </c>
      <c r="O590" s="83"/>
      <c r="P590" s="83">
        <v>13000</v>
      </c>
      <c r="Q590" s="83"/>
      <c r="R590" s="83"/>
      <c r="S590" s="83"/>
      <c r="T590" s="83"/>
      <c r="U590" s="83"/>
      <c r="V590" s="84">
        <f t="shared" si="47"/>
        <v>13000</v>
      </c>
    </row>
    <row r="591" spans="1:22" ht="51.75" x14ac:dyDescent="0.25">
      <c r="A591" s="77" t="s">
        <v>407</v>
      </c>
      <c r="B591" s="77" t="s">
        <v>439</v>
      </c>
      <c r="C591" s="82" t="s">
        <v>107</v>
      </c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45">
        <f t="shared" si="46"/>
        <v>0</v>
      </c>
      <c r="O591" s="83"/>
      <c r="P591" s="83">
        <v>13000</v>
      </c>
      <c r="Q591" s="83">
        <v>2000</v>
      </c>
      <c r="R591" s="83"/>
      <c r="S591" s="83"/>
      <c r="T591" s="83"/>
      <c r="U591" s="83"/>
      <c r="V591" s="84">
        <f t="shared" si="47"/>
        <v>15000</v>
      </c>
    </row>
    <row r="592" spans="1:22" ht="64.5" x14ac:dyDescent="0.25">
      <c r="A592" s="77" t="s">
        <v>407</v>
      </c>
      <c r="B592" s="77" t="s">
        <v>440</v>
      </c>
      <c r="C592" s="82" t="s">
        <v>107</v>
      </c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45">
        <f t="shared" si="46"/>
        <v>0</v>
      </c>
      <c r="O592" s="83"/>
      <c r="P592" s="83"/>
      <c r="Q592" s="83"/>
      <c r="R592" s="83"/>
      <c r="S592" s="83"/>
      <c r="T592" s="83"/>
      <c r="U592" s="83"/>
      <c r="V592" s="84">
        <f t="shared" si="47"/>
        <v>0</v>
      </c>
    </row>
    <row r="593" spans="1:22" ht="39" x14ac:dyDescent="0.25">
      <c r="A593" s="77" t="s">
        <v>407</v>
      </c>
      <c r="B593" s="77" t="s">
        <v>441</v>
      </c>
      <c r="C593" s="82" t="s">
        <v>105</v>
      </c>
      <c r="D593" s="83"/>
      <c r="E593" s="83"/>
      <c r="F593" s="83"/>
      <c r="G593" s="83"/>
      <c r="H593" s="83"/>
      <c r="I593" s="83"/>
      <c r="J593" s="83"/>
      <c r="K593" s="83">
        <v>5585</v>
      </c>
      <c r="L593" s="83"/>
      <c r="M593" s="83"/>
      <c r="N593" s="45">
        <f t="shared" si="46"/>
        <v>5585</v>
      </c>
      <c r="O593" s="83"/>
      <c r="P593" s="83"/>
      <c r="Q593" s="83"/>
      <c r="R593" s="83"/>
      <c r="S593" s="83"/>
      <c r="T593" s="83"/>
      <c r="U593" s="83"/>
      <c r="V593" s="84">
        <f t="shared" si="47"/>
        <v>5585</v>
      </c>
    </row>
    <row r="594" spans="1:22" ht="26.25" x14ac:dyDescent="0.25">
      <c r="A594" s="77" t="s">
        <v>407</v>
      </c>
      <c r="B594" s="77" t="s">
        <v>442</v>
      </c>
      <c r="C594" s="82" t="s">
        <v>107</v>
      </c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45">
        <f t="shared" si="46"/>
        <v>0</v>
      </c>
      <c r="O594" s="83"/>
      <c r="P594" s="83">
        <v>12335</v>
      </c>
      <c r="Q594" s="83"/>
      <c r="R594" s="83"/>
      <c r="S594" s="83"/>
      <c r="T594" s="83"/>
      <c r="U594" s="83"/>
      <c r="V594" s="84">
        <f t="shared" si="47"/>
        <v>12335</v>
      </c>
    </row>
    <row r="595" spans="1:22" ht="26.25" x14ac:dyDescent="0.25">
      <c r="A595" s="77" t="s">
        <v>407</v>
      </c>
      <c r="B595" s="77" t="s">
        <v>443</v>
      </c>
      <c r="C595" s="82" t="s">
        <v>107</v>
      </c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45">
        <f t="shared" si="46"/>
        <v>0</v>
      </c>
      <c r="O595" s="83"/>
      <c r="P595" s="83">
        <v>3000</v>
      </c>
      <c r="Q595" s="83"/>
      <c r="R595" s="83"/>
      <c r="S595" s="83"/>
      <c r="T595" s="83"/>
      <c r="U595" s="83"/>
      <c r="V595" s="84">
        <f t="shared" si="47"/>
        <v>3000</v>
      </c>
    </row>
    <row r="596" spans="1:22" ht="26.25" x14ac:dyDescent="0.25">
      <c r="A596" s="77" t="s">
        <v>407</v>
      </c>
      <c r="B596" s="77" t="s">
        <v>444</v>
      </c>
      <c r="C596" s="82" t="s">
        <v>107</v>
      </c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45">
        <f t="shared" si="46"/>
        <v>0</v>
      </c>
      <c r="O596" s="83"/>
      <c r="P596" s="83">
        <v>28781</v>
      </c>
      <c r="Q596" s="83"/>
      <c r="R596" s="83"/>
      <c r="S596" s="83"/>
      <c r="T596" s="83"/>
      <c r="U596" s="83"/>
      <c r="V596" s="84">
        <f t="shared" si="47"/>
        <v>28781</v>
      </c>
    </row>
    <row r="597" spans="1:22" ht="26.25" x14ac:dyDescent="0.25">
      <c r="A597" s="77" t="s">
        <v>407</v>
      </c>
      <c r="B597" s="77" t="s">
        <v>445</v>
      </c>
      <c r="C597" s="82" t="s">
        <v>81</v>
      </c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45">
        <f t="shared" si="46"/>
        <v>0</v>
      </c>
      <c r="O597" s="83"/>
      <c r="P597" s="83">
        <v>2725</v>
      </c>
      <c r="Q597" s="83">
        <v>750</v>
      </c>
      <c r="R597" s="83"/>
      <c r="S597" s="83"/>
      <c r="T597" s="83"/>
      <c r="U597" s="83"/>
      <c r="V597" s="84">
        <f t="shared" si="47"/>
        <v>3475</v>
      </c>
    </row>
    <row r="598" spans="1:22" ht="26.25" x14ac:dyDescent="0.25">
      <c r="A598" s="77" t="s">
        <v>407</v>
      </c>
      <c r="B598" s="77" t="s">
        <v>446</v>
      </c>
      <c r="C598" s="82" t="s">
        <v>81</v>
      </c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45">
        <f t="shared" si="46"/>
        <v>0</v>
      </c>
      <c r="O598" s="83"/>
      <c r="P598" s="83">
        <v>3385</v>
      </c>
      <c r="Q598" s="83"/>
      <c r="R598" s="83"/>
      <c r="S598" s="83"/>
      <c r="T598" s="83"/>
      <c r="U598" s="83"/>
      <c r="V598" s="84">
        <f t="shared" si="47"/>
        <v>3385</v>
      </c>
    </row>
    <row r="599" spans="1:22" ht="39" x14ac:dyDescent="0.25">
      <c r="A599" s="77" t="s">
        <v>407</v>
      </c>
      <c r="B599" s="77" t="s">
        <v>447</v>
      </c>
      <c r="C599" s="82" t="s">
        <v>107</v>
      </c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45">
        <f t="shared" si="46"/>
        <v>0</v>
      </c>
      <c r="O599" s="83"/>
      <c r="P599" s="83"/>
      <c r="Q599" s="83"/>
      <c r="R599" s="83"/>
      <c r="S599" s="83"/>
      <c r="T599" s="83"/>
      <c r="U599" s="83">
        <v>350000</v>
      </c>
      <c r="V599" s="84">
        <f t="shared" si="47"/>
        <v>350000</v>
      </c>
    </row>
    <row r="600" spans="1:22" ht="51.75" x14ac:dyDescent="0.25">
      <c r="A600" s="77" t="s">
        <v>407</v>
      </c>
      <c r="B600" s="77" t="s">
        <v>448</v>
      </c>
      <c r="C600" s="82" t="s">
        <v>117</v>
      </c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45">
        <f t="shared" si="46"/>
        <v>0</v>
      </c>
      <c r="O600" s="83"/>
      <c r="P600" s="83"/>
      <c r="Q600" s="83"/>
      <c r="R600" s="83"/>
      <c r="S600" s="83"/>
      <c r="T600" s="83"/>
      <c r="U600" s="83">
        <v>40000</v>
      </c>
      <c r="V600" s="84">
        <f t="shared" si="47"/>
        <v>40000</v>
      </c>
    </row>
    <row r="601" spans="1:22" ht="26.25" x14ac:dyDescent="0.25">
      <c r="A601" s="77" t="s">
        <v>407</v>
      </c>
      <c r="B601" s="77" t="s">
        <v>449</v>
      </c>
      <c r="C601" s="82" t="s">
        <v>117</v>
      </c>
      <c r="D601" s="83">
        <v>325373</v>
      </c>
      <c r="E601" s="83">
        <v>2740</v>
      </c>
      <c r="F601" s="83">
        <v>10600</v>
      </c>
      <c r="G601" s="83">
        <v>700</v>
      </c>
      <c r="H601" s="83">
        <v>2400</v>
      </c>
      <c r="I601" s="83"/>
      <c r="J601" s="83">
        <v>400</v>
      </c>
      <c r="K601" s="83"/>
      <c r="L601" s="83"/>
      <c r="M601" s="83"/>
      <c r="N601" s="45">
        <f t="shared" si="46"/>
        <v>342213</v>
      </c>
      <c r="O601" s="83">
        <v>200</v>
      </c>
      <c r="P601" s="83">
        <v>16320</v>
      </c>
      <c r="Q601" s="83">
        <v>4050</v>
      </c>
      <c r="R601" s="83"/>
      <c r="S601" s="83"/>
      <c r="T601" s="83"/>
      <c r="U601" s="83"/>
      <c r="V601" s="84">
        <f t="shared" si="47"/>
        <v>362783</v>
      </c>
    </row>
    <row r="602" spans="1:22" ht="26.25" x14ac:dyDescent="0.25">
      <c r="A602" s="77" t="s">
        <v>407</v>
      </c>
      <c r="B602" s="77" t="s">
        <v>450</v>
      </c>
      <c r="C602" s="82" t="s">
        <v>117</v>
      </c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45">
        <f t="shared" si="46"/>
        <v>0</v>
      </c>
      <c r="O602" s="83"/>
      <c r="P602" s="83">
        <v>70100</v>
      </c>
      <c r="Q602" s="83"/>
      <c r="R602" s="83"/>
      <c r="S602" s="83"/>
      <c r="T602" s="83"/>
      <c r="U602" s="83"/>
      <c r="V602" s="84">
        <f t="shared" si="47"/>
        <v>70100</v>
      </c>
    </row>
    <row r="603" spans="1:22" ht="26.25" x14ac:dyDescent="0.25">
      <c r="A603" s="77" t="s">
        <v>407</v>
      </c>
      <c r="B603" s="77" t="s">
        <v>451</v>
      </c>
      <c r="C603" s="82" t="s">
        <v>115</v>
      </c>
      <c r="D603" s="83"/>
      <c r="E603" s="83"/>
      <c r="F603" s="83">
        <v>4700</v>
      </c>
      <c r="G603" s="83">
        <v>1500</v>
      </c>
      <c r="H603" s="83">
        <v>2500</v>
      </c>
      <c r="I603" s="83"/>
      <c r="J603" s="83"/>
      <c r="K603" s="83"/>
      <c r="L603" s="83"/>
      <c r="M603" s="83"/>
      <c r="N603" s="45">
        <f t="shared" si="46"/>
        <v>8700</v>
      </c>
      <c r="O603" s="83"/>
      <c r="P603" s="83">
        <v>4600</v>
      </c>
      <c r="Q603" s="83">
        <v>2000</v>
      </c>
      <c r="R603" s="83"/>
      <c r="S603" s="83"/>
      <c r="T603" s="83"/>
      <c r="U603" s="83"/>
      <c r="V603" s="84">
        <f t="shared" si="47"/>
        <v>15300</v>
      </c>
    </row>
    <row r="604" spans="1:22" ht="26.25" x14ac:dyDescent="0.25">
      <c r="A604" s="77" t="s">
        <v>407</v>
      </c>
      <c r="B604" s="77" t="s">
        <v>452</v>
      </c>
      <c r="C604" s="82" t="s">
        <v>117</v>
      </c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45">
        <f t="shared" si="46"/>
        <v>0</v>
      </c>
      <c r="O604" s="83"/>
      <c r="P604" s="83">
        <v>85000</v>
      </c>
      <c r="Q604" s="83"/>
      <c r="R604" s="83"/>
      <c r="S604" s="83"/>
      <c r="T604" s="83"/>
      <c r="U604" s="83"/>
      <c r="V604" s="84">
        <f t="shared" si="47"/>
        <v>85000</v>
      </c>
    </row>
    <row r="605" spans="1:22" ht="51.75" x14ac:dyDescent="0.25">
      <c r="A605" s="77" t="s">
        <v>407</v>
      </c>
      <c r="B605" s="77" t="s">
        <v>453</v>
      </c>
      <c r="C605" s="82" t="s">
        <v>117</v>
      </c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45">
        <f t="shared" si="46"/>
        <v>0</v>
      </c>
      <c r="O605" s="83"/>
      <c r="P605" s="83">
        <v>15000</v>
      </c>
      <c r="Q605" s="83"/>
      <c r="R605" s="83"/>
      <c r="S605" s="83"/>
      <c r="T605" s="83"/>
      <c r="U605" s="83"/>
      <c r="V605" s="84">
        <f t="shared" si="47"/>
        <v>15000</v>
      </c>
    </row>
    <row r="606" spans="1:22" ht="26.25" x14ac:dyDescent="0.25">
      <c r="A606" s="77" t="s">
        <v>407</v>
      </c>
      <c r="B606" s="77" t="s">
        <v>454</v>
      </c>
      <c r="C606" s="82" t="s">
        <v>117</v>
      </c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45">
        <f t="shared" si="46"/>
        <v>0</v>
      </c>
      <c r="O606" s="83"/>
      <c r="P606" s="83">
        <v>15000</v>
      </c>
      <c r="Q606" s="83"/>
      <c r="R606" s="83"/>
      <c r="S606" s="83"/>
      <c r="T606" s="83"/>
      <c r="U606" s="83"/>
      <c r="V606" s="84">
        <f t="shared" si="47"/>
        <v>15000</v>
      </c>
    </row>
    <row r="607" spans="1:22" ht="26.25" x14ac:dyDescent="0.25">
      <c r="A607" s="77" t="s">
        <v>407</v>
      </c>
      <c r="B607" s="77" t="s">
        <v>178</v>
      </c>
      <c r="C607" s="82" t="s">
        <v>115</v>
      </c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45">
        <f t="shared" si="46"/>
        <v>0</v>
      </c>
      <c r="O607" s="83"/>
      <c r="P607" s="83"/>
      <c r="Q607" s="83"/>
      <c r="R607" s="83"/>
      <c r="S607" s="83"/>
      <c r="T607" s="83">
        <v>542000</v>
      </c>
      <c r="U607" s="83"/>
      <c r="V607" s="84">
        <f t="shared" si="47"/>
        <v>542000</v>
      </c>
    </row>
    <row r="608" spans="1:22" ht="26.25" x14ac:dyDescent="0.25">
      <c r="A608" s="77" t="s">
        <v>407</v>
      </c>
      <c r="B608" s="77" t="s">
        <v>455</v>
      </c>
      <c r="C608" s="82" t="s">
        <v>85</v>
      </c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45">
        <f t="shared" si="46"/>
        <v>0</v>
      </c>
      <c r="O608" s="83"/>
      <c r="P608" s="83"/>
      <c r="Q608" s="83">
        <v>7000</v>
      </c>
      <c r="R608" s="83"/>
      <c r="S608" s="83"/>
      <c r="T608" s="83"/>
      <c r="U608" s="83"/>
      <c r="V608" s="84">
        <f t="shared" si="47"/>
        <v>7000</v>
      </c>
    </row>
    <row r="609" spans="1:22" ht="26.25" x14ac:dyDescent="0.25">
      <c r="A609" s="77" t="s">
        <v>407</v>
      </c>
      <c r="B609" s="77" t="s">
        <v>456</v>
      </c>
      <c r="C609" s="82" t="s">
        <v>111</v>
      </c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45">
        <f t="shared" si="46"/>
        <v>0</v>
      </c>
      <c r="O609" s="83"/>
      <c r="P609" s="83"/>
      <c r="Q609" s="83"/>
      <c r="R609" s="83"/>
      <c r="S609" s="83">
        <v>48185</v>
      </c>
      <c r="T609" s="83"/>
      <c r="U609" s="83"/>
      <c r="V609" s="84">
        <f t="shared" si="47"/>
        <v>48185</v>
      </c>
    </row>
    <row r="610" spans="1:22" ht="26.25" x14ac:dyDescent="0.25">
      <c r="A610" s="77" t="s">
        <v>407</v>
      </c>
      <c r="B610" s="77" t="s">
        <v>457</v>
      </c>
      <c r="C610" s="82" t="s">
        <v>89</v>
      </c>
      <c r="D610" s="83">
        <v>57019</v>
      </c>
      <c r="E610" s="83">
        <v>1050</v>
      </c>
      <c r="F610" s="83">
        <v>7200</v>
      </c>
      <c r="G610" s="83">
        <v>8000</v>
      </c>
      <c r="H610" s="83">
        <v>14000</v>
      </c>
      <c r="I610" s="83"/>
      <c r="J610" s="83">
        <v>4100</v>
      </c>
      <c r="K610" s="83"/>
      <c r="L610" s="83"/>
      <c r="M610" s="83"/>
      <c r="N610" s="45">
        <f t="shared" si="46"/>
        <v>91369</v>
      </c>
      <c r="O610" s="83">
        <v>2300</v>
      </c>
      <c r="P610" s="83">
        <v>24627</v>
      </c>
      <c r="Q610" s="83">
        <v>14940</v>
      </c>
      <c r="R610" s="83"/>
      <c r="S610" s="83"/>
      <c r="T610" s="83"/>
      <c r="U610" s="83"/>
      <c r="V610" s="84">
        <f t="shared" si="47"/>
        <v>133236</v>
      </c>
    </row>
    <row r="611" spans="1:22" ht="26.25" x14ac:dyDescent="0.25">
      <c r="A611" s="77" t="s">
        <v>407</v>
      </c>
      <c r="B611" s="77" t="s">
        <v>458</v>
      </c>
      <c r="C611" s="82" t="s">
        <v>75</v>
      </c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45">
        <f t="shared" si="46"/>
        <v>0</v>
      </c>
      <c r="O611" s="83"/>
      <c r="P611" s="83">
        <v>61022</v>
      </c>
      <c r="Q611" s="83"/>
      <c r="R611" s="83"/>
      <c r="S611" s="93"/>
      <c r="T611" s="93"/>
      <c r="U611" s="93"/>
      <c r="V611" s="84">
        <f t="shared" si="47"/>
        <v>61022</v>
      </c>
    </row>
    <row r="612" spans="1:22" ht="51.75" x14ac:dyDescent="0.25">
      <c r="A612" s="77" t="s">
        <v>407</v>
      </c>
      <c r="B612" s="77" t="s">
        <v>459</v>
      </c>
      <c r="C612" s="82" t="s">
        <v>89</v>
      </c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45">
        <f t="shared" si="46"/>
        <v>0</v>
      </c>
      <c r="O612" s="83"/>
      <c r="P612" s="83"/>
      <c r="Q612" s="83"/>
      <c r="R612" s="83"/>
      <c r="S612" s="93">
        <v>13222</v>
      </c>
      <c r="T612" s="93"/>
      <c r="U612" s="93"/>
      <c r="V612" s="84">
        <f t="shared" si="47"/>
        <v>13222</v>
      </c>
    </row>
    <row r="613" spans="1:22" ht="26.25" x14ac:dyDescent="0.25">
      <c r="A613" s="77" t="s">
        <v>407</v>
      </c>
      <c r="B613" s="77" t="s">
        <v>460</v>
      </c>
      <c r="C613" s="82" t="s">
        <v>81</v>
      </c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45">
        <f t="shared" si="46"/>
        <v>0</v>
      </c>
      <c r="O613" s="83"/>
      <c r="P613" s="83"/>
      <c r="Q613" s="83"/>
      <c r="R613" s="83"/>
      <c r="S613" s="93">
        <v>23737</v>
      </c>
      <c r="T613" s="93"/>
      <c r="U613" s="93"/>
      <c r="V613" s="84">
        <f t="shared" si="47"/>
        <v>23737</v>
      </c>
    </row>
    <row r="614" spans="1:22" ht="39" x14ac:dyDescent="0.25">
      <c r="A614" s="77" t="s">
        <v>407</v>
      </c>
      <c r="B614" s="77" t="s">
        <v>461</v>
      </c>
      <c r="C614" s="82" t="s">
        <v>81</v>
      </c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45">
        <f t="shared" si="46"/>
        <v>0</v>
      </c>
      <c r="O614" s="83"/>
      <c r="P614" s="83"/>
      <c r="Q614" s="83"/>
      <c r="R614" s="83"/>
      <c r="S614" s="83">
        <v>62827</v>
      </c>
      <c r="T614" s="83"/>
      <c r="U614" s="83"/>
      <c r="V614" s="84">
        <f t="shared" si="47"/>
        <v>62827</v>
      </c>
    </row>
    <row r="615" spans="1:22" ht="39" x14ac:dyDescent="0.25">
      <c r="A615" s="77" t="s">
        <v>407</v>
      </c>
      <c r="B615" s="77" t="s">
        <v>462</v>
      </c>
      <c r="C615" s="82" t="s">
        <v>81</v>
      </c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45">
        <f t="shared" si="46"/>
        <v>0</v>
      </c>
      <c r="O615" s="83"/>
      <c r="P615" s="83">
        <v>24670</v>
      </c>
      <c r="Q615" s="83"/>
      <c r="R615" s="83"/>
      <c r="S615" s="83"/>
      <c r="T615" s="83"/>
      <c r="U615" s="83"/>
      <c r="V615" s="84">
        <f t="shared" si="47"/>
        <v>24670</v>
      </c>
    </row>
    <row r="616" spans="1:22" ht="51.75" x14ac:dyDescent="0.25">
      <c r="A616" s="77" t="s">
        <v>407</v>
      </c>
      <c r="B616" s="77" t="s">
        <v>463</v>
      </c>
      <c r="C616" s="82" t="s">
        <v>93</v>
      </c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45">
        <f t="shared" si="46"/>
        <v>0</v>
      </c>
      <c r="O616" s="83"/>
      <c r="P616" s="83"/>
      <c r="Q616" s="83"/>
      <c r="R616" s="83"/>
      <c r="S616" s="83"/>
      <c r="T616" s="83">
        <v>1741</v>
      </c>
      <c r="U616" s="83"/>
      <c r="V616" s="84">
        <f t="shared" si="47"/>
        <v>1741</v>
      </c>
    </row>
    <row r="617" spans="1:22" ht="26.25" x14ac:dyDescent="0.25">
      <c r="A617" s="77" t="s">
        <v>407</v>
      </c>
      <c r="B617" s="77" t="s">
        <v>464</v>
      </c>
      <c r="C617" s="82" t="s">
        <v>57</v>
      </c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45">
        <f t="shared" si="46"/>
        <v>0</v>
      </c>
      <c r="O617" s="83"/>
      <c r="P617" s="83"/>
      <c r="Q617" s="83"/>
      <c r="R617" s="83"/>
      <c r="S617" s="83"/>
      <c r="T617" s="83">
        <v>120600</v>
      </c>
      <c r="U617" s="83"/>
      <c r="V617" s="84">
        <f t="shared" si="47"/>
        <v>120600</v>
      </c>
    </row>
    <row r="618" spans="1:22" ht="39" x14ac:dyDescent="0.25">
      <c r="A618" s="77" t="s">
        <v>407</v>
      </c>
      <c r="B618" s="77" t="s">
        <v>465</v>
      </c>
      <c r="C618" s="82" t="s">
        <v>59</v>
      </c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45">
        <f t="shared" si="46"/>
        <v>0</v>
      </c>
      <c r="O618" s="83"/>
      <c r="P618" s="83">
        <v>2348</v>
      </c>
      <c r="Q618" s="83"/>
      <c r="R618" s="83"/>
      <c r="S618" s="83"/>
      <c r="T618" s="83"/>
      <c r="U618" s="83"/>
      <c r="V618" s="84">
        <f t="shared" si="47"/>
        <v>2348</v>
      </c>
    </row>
    <row r="619" spans="1:22" ht="26.25" x14ac:dyDescent="0.25">
      <c r="A619" s="77" t="s">
        <v>407</v>
      </c>
      <c r="B619" s="77" t="s">
        <v>256</v>
      </c>
      <c r="C619" s="82" t="s">
        <v>43</v>
      </c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45">
        <f t="shared" si="46"/>
        <v>0</v>
      </c>
      <c r="O619" s="83"/>
      <c r="P619" s="83">
        <v>82124</v>
      </c>
      <c r="Q619" s="83"/>
      <c r="R619" s="83"/>
      <c r="S619" s="83"/>
      <c r="T619" s="83"/>
      <c r="U619" s="83"/>
      <c r="V619" s="84">
        <f t="shared" si="47"/>
        <v>82124</v>
      </c>
    </row>
    <row r="620" spans="1:22" ht="39" x14ac:dyDescent="0.25">
      <c r="A620" s="77" t="s">
        <v>407</v>
      </c>
      <c r="B620" s="77" t="s">
        <v>257</v>
      </c>
      <c r="C620" s="82" t="s">
        <v>258</v>
      </c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45">
        <f t="shared" si="46"/>
        <v>0</v>
      </c>
      <c r="O620" s="83"/>
      <c r="P620" s="83">
        <v>1006862</v>
      </c>
      <c r="Q620" s="83"/>
      <c r="R620" s="83"/>
      <c r="S620" s="83"/>
      <c r="T620" s="83"/>
      <c r="U620" s="83"/>
      <c r="V620" s="84">
        <f t="shared" si="47"/>
        <v>1006862</v>
      </c>
    </row>
    <row r="621" spans="1:22" ht="39" x14ac:dyDescent="0.25">
      <c r="A621" s="77" t="s">
        <v>407</v>
      </c>
      <c r="B621" s="77" t="s">
        <v>466</v>
      </c>
      <c r="C621" s="82" t="s">
        <v>45</v>
      </c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45">
        <f t="shared" si="46"/>
        <v>0</v>
      </c>
      <c r="O621" s="83"/>
      <c r="P621" s="83">
        <v>56840</v>
      </c>
      <c r="Q621" s="83"/>
      <c r="R621" s="83"/>
      <c r="S621" s="83"/>
      <c r="T621" s="83"/>
      <c r="U621" s="83"/>
      <c r="V621" s="84">
        <f t="shared" si="47"/>
        <v>56840</v>
      </c>
    </row>
    <row r="622" spans="1:22" ht="26.25" x14ac:dyDescent="0.25">
      <c r="A622" s="77" t="s">
        <v>407</v>
      </c>
      <c r="B622" s="77" t="s">
        <v>467</v>
      </c>
      <c r="C622" s="82" t="s">
        <v>45</v>
      </c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45">
        <f t="shared" si="46"/>
        <v>0</v>
      </c>
      <c r="O622" s="83"/>
      <c r="P622" s="83">
        <v>75</v>
      </c>
      <c r="Q622" s="83"/>
      <c r="R622" s="83"/>
      <c r="S622" s="83"/>
      <c r="T622" s="83"/>
      <c r="U622" s="83"/>
      <c r="V622" s="84">
        <f t="shared" si="47"/>
        <v>75</v>
      </c>
    </row>
    <row r="623" spans="1:22" ht="39" x14ac:dyDescent="0.25">
      <c r="A623" s="77" t="s">
        <v>407</v>
      </c>
      <c r="B623" s="77" t="s">
        <v>468</v>
      </c>
      <c r="C623" s="87" t="s">
        <v>75</v>
      </c>
      <c r="D623" s="83"/>
      <c r="E623" s="83">
        <v>1300</v>
      </c>
      <c r="F623" s="83"/>
      <c r="G623" s="83"/>
      <c r="H623" s="83"/>
      <c r="I623" s="83"/>
      <c r="J623" s="83"/>
      <c r="K623" s="83"/>
      <c r="L623" s="83"/>
      <c r="M623" s="83"/>
      <c r="N623" s="45">
        <f t="shared" si="46"/>
        <v>1300</v>
      </c>
      <c r="O623" s="83"/>
      <c r="P623" s="83">
        <v>103955</v>
      </c>
      <c r="Q623" s="83">
        <v>41115</v>
      </c>
      <c r="R623" s="83"/>
      <c r="S623" s="83"/>
      <c r="T623" s="83">
        <v>58000</v>
      </c>
      <c r="U623" s="83"/>
      <c r="V623" s="84">
        <f t="shared" si="47"/>
        <v>204370</v>
      </c>
    </row>
    <row r="624" spans="1:22" ht="26.25" x14ac:dyDescent="0.25">
      <c r="A624" s="77" t="s">
        <v>407</v>
      </c>
      <c r="B624" s="77" t="s">
        <v>469</v>
      </c>
      <c r="C624" s="82" t="s">
        <v>107</v>
      </c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45">
        <f t="shared" si="46"/>
        <v>0</v>
      </c>
      <c r="O624" s="83"/>
      <c r="P624" s="83">
        <v>9000</v>
      </c>
      <c r="Q624" s="83"/>
      <c r="R624" s="83"/>
      <c r="S624" s="83"/>
      <c r="T624" s="83"/>
      <c r="U624" s="83"/>
      <c r="V624" s="84">
        <f t="shared" si="47"/>
        <v>9000</v>
      </c>
    </row>
    <row r="625" spans="1:22" ht="51.75" x14ac:dyDescent="0.25">
      <c r="A625" s="77" t="s">
        <v>407</v>
      </c>
      <c r="B625" s="77" t="s">
        <v>470</v>
      </c>
      <c r="C625" s="82" t="s">
        <v>99</v>
      </c>
      <c r="D625" s="83"/>
      <c r="E625" s="83"/>
      <c r="F625" s="83"/>
      <c r="G625" s="83"/>
      <c r="H625" s="83"/>
      <c r="I625" s="83"/>
      <c r="J625" s="83"/>
      <c r="K625" s="83">
        <v>134797</v>
      </c>
      <c r="L625" s="83"/>
      <c r="M625" s="83"/>
      <c r="N625" s="45">
        <f t="shared" si="46"/>
        <v>134797</v>
      </c>
      <c r="O625" s="83"/>
      <c r="P625" s="83"/>
      <c r="Q625" s="83"/>
      <c r="R625" s="83"/>
      <c r="S625" s="83"/>
      <c r="T625" s="83"/>
      <c r="U625" s="83"/>
      <c r="V625" s="84">
        <f t="shared" si="47"/>
        <v>134797</v>
      </c>
    </row>
    <row r="626" spans="1:22" ht="39" x14ac:dyDescent="0.25">
      <c r="A626" s="77" t="s">
        <v>407</v>
      </c>
      <c r="B626" s="77" t="s">
        <v>471</v>
      </c>
      <c r="C626" s="82" t="s">
        <v>99</v>
      </c>
      <c r="D626" s="83">
        <v>494428</v>
      </c>
      <c r="E626" s="83"/>
      <c r="F626" s="83"/>
      <c r="G626" s="83"/>
      <c r="H626" s="83"/>
      <c r="I626" s="83"/>
      <c r="J626" s="83"/>
      <c r="K626" s="83"/>
      <c r="L626" s="83"/>
      <c r="M626" s="83"/>
      <c r="N626" s="45">
        <f t="shared" si="46"/>
        <v>494428</v>
      </c>
      <c r="O626" s="83"/>
      <c r="P626" s="83"/>
      <c r="Q626" s="83"/>
      <c r="R626" s="83"/>
      <c r="S626" s="83"/>
      <c r="T626" s="83"/>
      <c r="U626" s="83"/>
      <c r="V626" s="84">
        <f t="shared" si="47"/>
        <v>494428</v>
      </c>
    </row>
    <row r="627" spans="1:22" ht="64.5" x14ac:dyDescent="0.25">
      <c r="A627" s="77" t="s">
        <v>407</v>
      </c>
      <c r="B627" s="77" t="s">
        <v>472</v>
      </c>
      <c r="C627" s="82" t="s">
        <v>99</v>
      </c>
      <c r="D627" s="83">
        <v>1920</v>
      </c>
      <c r="E627" s="83"/>
      <c r="F627" s="83"/>
      <c r="G627" s="83"/>
      <c r="H627" s="83"/>
      <c r="I627" s="83"/>
      <c r="J627" s="83"/>
      <c r="K627" s="83"/>
      <c r="L627" s="83"/>
      <c r="M627" s="83"/>
      <c r="N627" s="45">
        <f>D627+E627+F627+G627+H627+I627+J627+K627+L627+M627</f>
        <v>1920</v>
      </c>
      <c r="O627" s="83"/>
      <c r="P627" s="83"/>
      <c r="Q627" s="83"/>
      <c r="R627" s="83"/>
      <c r="S627" s="83"/>
      <c r="T627" s="83"/>
      <c r="U627" s="83"/>
      <c r="V627" s="84">
        <f t="shared" si="47"/>
        <v>1920</v>
      </c>
    </row>
    <row r="628" spans="1:22" ht="26.25" x14ac:dyDescent="0.25">
      <c r="A628" s="77" t="s">
        <v>407</v>
      </c>
      <c r="B628" s="77" t="s">
        <v>473</v>
      </c>
      <c r="C628" s="82" t="s">
        <v>81</v>
      </c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45">
        <f>D628+E628+F628+G628+H628+I628+J628+K628+L628+M628</f>
        <v>0</v>
      </c>
      <c r="O628" s="83"/>
      <c r="P628" s="83">
        <v>5020</v>
      </c>
      <c r="Q628" s="83"/>
      <c r="R628" s="83"/>
      <c r="S628" s="83"/>
      <c r="T628" s="83"/>
      <c r="U628" s="83"/>
      <c r="V628" s="84">
        <f t="shared" si="47"/>
        <v>5020</v>
      </c>
    </row>
    <row r="629" spans="1:22" ht="26.25" x14ac:dyDescent="0.25">
      <c r="A629" s="77" t="s">
        <v>407</v>
      </c>
      <c r="B629" s="77" t="s">
        <v>179</v>
      </c>
      <c r="C629" s="87"/>
      <c r="D629" s="83">
        <f>ROUND((D559+D562+D569+D577+D601+D610)*0.02,0)</f>
        <v>30951</v>
      </c>
      <c r="E629" s="83"/>
      <c r="F629" s="83"/>
      <c r="G629" s="83"/>
      <c r="H629" s="83"/>
      <c r="I629" s="83"/>
      <c r="J629" s="83"/>
      <c r="K629" s="83"/>
      <c r="L629" s="83"/>
      <c r="M629" s="83"/>
      <c r="N629" s="45">
        <f>D629+E629+F629+G629+H629+I629+J629+K629+L629+M629</f>
        <v>30951</v>
      </c>
      <c r="O629" s="83"/>
      <c r="P629" s="83"/>
      <c r="Q629" s="83"/>
      <c r="R629" s="83"/>
      <c r="S629" s="83"/>
      <c r="T629" s="83"/>
      <c r="U629" s="83"/>
      <c r="V629" s="84">
        <f t="shared" si="47"/>
        <v>30951</v>
      </c>
    </row>
    <row r="630" spans="1:22" ht="26.25" x14ac:dyDescent="0.25">
      <c r="A630" s="77" t="s">
        <v>407</v>
      </c>
      <c r="B630" s="77" t="s">
        <v>240</v>
      </c>
      <c r="C630" s="82"/>
      <c r="D630" s="83">
        <f>ROUND((D559+D562+D569+D577+D601+D610)/12*0.25,0)</f>
        <v>32240</v>
      </c>
      <c r="E630" s="83"/>
      <c r="F630" s="83"/>
      <c r="G630" s="83"/>
      <c r="H630" s="83"/>
      <c r="I630" s="83"/>
      <c r="J630" s="83"/>
      <c r="K630" s="83"/>
      <c r="L630" s="83"/>
      <c r="M630" s="83"/>
      <c r="N630" s="45">
        <f>D630+E630+F630+G630+H630+I630+J630+K630+L630+M630</f>
        <v>32240</v>
      </c>
      <c r="O630" s="83"/>
      <c r="P630" s="83"/>
      <c r="Q630" s="83"/>
      <c r="R630" s="83"/>
      <c r="S630" s="83"/>
      <c r="T630" s="83"/>
      <c r="U630" s="83"/>
      <c r="V630" s="84">
        <f t="shared" si="47"/>
        <v>32240</v>
      </c>
    </row>
    <row r="631" spans="1:22" ht="26.25" x14ac:dyDescent="0.25">
      <c r="A631" s="85" t="s">
        <v>407</v>
      </c>
      <c r="B631" s="85" t="s">
        <v>181</v>
      </c>
      <c r="C631" s="86"/>
      <c r="D631" s="84">
        <f t="shared" ref="D631:V631" si="48">SUM(D559:D630)</f>
        <v>2208336</v>
      </c>
      <c r="E631" s="84">
        <f t="shared" si="48"/>
        <v>28103</v>
      </c>
      <c r="F631" s="84">
        <f t="shared" si="48"/>
        <v>36500</v>
      </c>
      <c r="G631" s="84">
        <f t="shared" si="48"/>
        <v>11700</v>
      </c>
      <c r="H631" s="84">
        <f t="shared" si="48"/>
        <v>28900</v>
      </c>
      <c r="I631" s="84">
        <f t="shared" si="48"/>
        <v>0</v>
      </c>
      <c r="J631" s="84">
        <f t="shared" si="48"/>
        <v>9230</v>
      </c>
      <c r="K631" s="84">
        <f t="shared" si="48"/>
        <v>140382</v>
      </c>
      <c r="L631" s="84">
        <f t="shared" si="48"/>
        <v>0</v>
      </c>
      <c r="M631" s="84">
        <f t="shared" si="48"/>
        <v>0</v>
      </c>
      <c r="N631" s="84">
        <f t="shared" si="48"/>
        <v>2463151</v>
      </c>
      <c r="O631" s="84">
        <f t="shared" si="48"/>
        <v>11770</v>
      </c>
      <c r="P631" s="84">
        <f t="shared" si="48"/>
        <v>2289885</v>
      </c>
      <c r="Q631" s="84">
        <f t="shared" si="48"/>
        <v>156567</v>
      </c>
      <c r="R631" s="84">
        <f t="shared" si="48"/>
        <v>104080</v>
      </c>
      <c r="S631" s="84">
        <f t="shared" si="48"/>
        <v>177971</v>
      </c>
      <c r="T631" s="84">
        <f t="shared" si="48"/>
        <v>808411</v>
      </c>
      <c r="U631" s="84">
        <f t="shared" si="48"/>
        <v>390000</v>
      </c>
      <c r="V631" s="84">
        <f t="shared" si="48"/>
        <v>6401835</v>
      </c>
    </row>
    <row r="632" spans="1:22" ht="26.25" x14ac:dyDescent="0.25">
      <c r="A632" s="85" t="s">
        <v>474</v>
      </c>
      <c r="B632" s="85" t="s">
        <v>475</v>
      </c>
      <c r="C632" s="86"/>
      <c r="D632" s="84">
        <f t="shared" ref="D632:V632" si="49">D558+D631</f>
        <v>6585299</v>
      </c>
      <c r="E632" s="84">
        <f t="shared" si="49"/>
        <v>56058</v>
      </c>
      <c r="F632" s="84">
        <f t="shared" si="49"/>
        <v>319000</v>
      </c>
      <c r="G632" s="84">
        <f t="shared" si="49"/>
        <v>58880</v>
      </c>
      <c r="H632" s="84">
        <f t="shared" si="49"/>
        <v>209050</v>
      </c>
      <c r="I632" s="84">
        <f t="shared" si="49"/>
        <v>500</v>
      </c>
      <c r="J632" s="84">
        <f t="shared" si="49"/>
        <v>112190</v>
      </c>
      <c r="K632" s="84">
        <f t="shared" si="49"/>
        <v>344286</v>
      </c>
      <c r="L632" s="84">
        <f t="shared" si="49"/>
        <v>9700</v>
      </c>
      <c r="M632" s="84">
        <f t="shared" si="49"/>
        <v>12830</v>
      </c>
      <c r="N632" s="84">
        <f t="shared" si="49"/>
        <v>7707793</v>
      </c>
      <c r="O632" s="84">
        <f t="shared" si="49"/>
        <v>23280</v>
      </c>
      <c r="P632" s="84">
        <f t="shared" si="49"/>
        <v>2782397</v>
      </c>
      <c r="Q632" s="84">
        <f t="shared" si="49"/>
        <v>436501</v>
      </c>
      <c r="R632" s="84">
        <f t="shared" si="49"/>
        <v>119794</v>
      </c>
      <c r="S632" s="84">
        <f t="shared" si="49"/>
        <v>181871</v>
      </c>
      <c r="T632" s="84">
        <f t="shared" si="49"/>
        <v>809691</v>
      </c>
      <c r="U632" s="84">
        <f t="shared" si="49"/>
        <v>441245</v>
      </c>
      <c r="V632" s="84">
        <f t="shared" si="49"/>
        <v>12502572</v>
      </c>
    </row>
    <row r="633" spans="1:22" x14ac:dyDescent="0.25">
      <c r="A633" s="91"/>
      <c r="B633" s="92" t="s">
        <v>327</v>
      </c>
      <c r="C633" s="91"/>
      <c r="D633" s="91">
        <f t="shared" ref="D633:V633" si="50">D457+D632</f>
        <v>12967544</v>
      </c>
      <c r="E633" s="91">
        <f t="shared" si="50"/>
        <v>118497</v>
      </c>
      <c r="F633" s="91">
        <f t="shared" si="50"/>
        <v>567432</v>
      </c>
      <c r="G633" s="91">
        <f t="shared" si="50"/>
        <v>125293</v>
      </c>
      <c r="H633" s="91">
        <f t="shared" si="50"/>
        <v>506286</v>
      </c>
      <c r="I633" s="91">
        <f t="shared" si="50"/>
        <v>182496</v>
      </c>
      <c r="J633" s="91">
        <f t="shared" si="50"/>
        <v>311450</v>
      </c>
      <c r="K633" s="91">
        <f t="shared" si="50"/>
        <v>692566</v>
      </c>
      <c r="L633" s="91">
        <f t="shared" si="50"/>
        <v>185385</v>
      </c>
      <c r="M633" s="91">
        <f t="shared" si="50"/>
        <v>13711</v>
      </c>
      <c r="N633" s="91">
        <f t="shared" si="50"/>
        <v>15670660</v>
      </c>
      <c r="O633" s="91">
        <f t="shared" si="50"/>
        <v>29152</v>
      </c>
      <c r="P633" s="91">
        <f t="shared" si="50"/>
        <v>3572056</v>
      </c>
      <c r="Q633" s="91">
        <f t="shared" si="50"/>
        <v>909037</v>
      </c>
      <c r="R633" s="91">
        <f t="shared" si="50"/>
        <v>153897</v>
      </c>
      <c r="S633" s="91">
        <f t="shared" si="50"/>
        <v>186171</v>
      </c>
      <c r="T633" s="91">
        <f t="shared" si="50"/>
        <v>898191</v>
      </c>
      <c r="U633" s="91">
        <f t="shared" si="50"/>
        <v>444785</v>
      </c>
      <c r="V633" s="91">
        <f t="shared" si="50"/>
        <v>21863949</v>
      </c>
    </row>
    <row r="645" spans="3:3" x14ac:dyDescent="0.25">
      <c r="C645" s="6"/>
    </row>
  </sheetData>
  <mergeCells count="1">
    <mergeCell ref="U4:V4"/>
  </mergeCells>
  <pageMargins left="0.59055118110236227" right="0.59055118110236227" top="1.1811023622047245" bottom="1.1811023622047245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Kopsavilkums</vt:lpstr>
      <vt:lpstr>Ieņēmumi</vt:lpstr>
      <vt:lpstr>Izdevumi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Laima Liepiņa</cp:lastModifiedBy>
  <cp:lastPrinted>2017-01-30T07:45:53Z</cp:lastPrinted>
  <dcterms:created xsi:type="dcterms:W3CDTF">2017-01-26T12:49:12Z</dcterms:created>
  <dcterms:modified xsi:type="dcterms:W3CDTF">2017-01-30T07:46:33Z</dcterms:modified>
</cp:coreProperties>
</file>