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200" windowWidth="11310" windowHeight="8175" tabRatio="910" activeTab="0"/>
  </bookViews>
  <sheets>
    <sheet name="Koptāme" sheetId="1" r:id="rId1"/>
    <sheet name="Kopsavilkums" sheetId="2" r:id="rId2"/>
    <sheet name="1_Demontāžas darbi" sheetId="3" r:id="rId3"/>
    <sheet name="2_Betona, dz.betona, tērauda k." sheetId="4" r:id="rId4"/>
    <sheet name="3_Sienu konstrukcijas" sheetId="5" r:id="rId5"/>
    <sheet name="4_Logi, durvis" sheetId="6" r:id="rId6"/>
    <sheet name="5_Iekšējie apdares darbi" sheetId="7" r:id="rId7"/>
    <sheet name="6_Iekšējā_ elektroapgāde" sheetId="8" r:id="rId8"/>
    <sheet name="7_Iekšējais ūdensvads" sheetId="9" r:id="rId9"/>
    <sheet name="8_Iekšējā kanalizācija" sheetId="10" r:id="rId10"/>
    <sheet name="9_UAS" sheetId="11" r:id="rId11"/>
    <sheet name="10_Vēdināšana" sheetId="12" r:id="rId12"/>
    <sheet name="11_Apkure" sheetId="13" r:id="rId13"/>
    <sheet name="13_TS" sheetId="14" r:id="rId14"/>
    <sheet name="14_Veļas žāvētava" sheetId="15" r:id="rId15"/>
    <sheet name="15_Nojumes" sheetId="16" r:id="rId16"/>
    <sheet name="Lapa1" sheetId="17" r:id="rId17"/>
  </sheets>
  <definedNames>
    <definedName name="_xlnm.Print_Area" localSheetId="2">'1_Demontāžas darbi'!$A$1:$P$42</definedName>
    <definedName name="_xlnm.Print_Area" localSheetId="11">'10_Vēdināšana'!$A$2:$P$164</definedName>
    <definedName name="_xlnm.Print_Area" localSheetId="12">'11_Apkure'!$A$2:$P$33</definedName>
    <definedName name="_xlnm.Print_Area" localSheetId="13">'13_TS'!$A$2:$P$112</definedName>
    <definedName name="_xlnm.Print_Area" localSheetId="14">'14_Veļas žāvētava'!$A$2:$P$46</definedName>
    <definedName name="_xlnm.Print_Area" localSheetId="15">'15_Nojumes'!$A$2:$P$57</definedName>
    <definedName name="_xlnm.Print_Area" localSheetId="3">'2_Betona, dz.betona, tērauda k.'!$A$2:$P$47</definedName>
    <definedName name="_xlnm.Print_Area" localSheetId="4">'3_Sienu konstrukcijas'!$A$2:$P$39</definedName>
    <definedName name="_xlnm.Print_Area" localSheetId="5">'4_Logi, durvis'!$A$2:$P$50</definedName>
    <definedName name="_xlnm.Print_Area" localSheetId="6">'5_Iekšējie apdares darbi'!$A$2:$P$90</definedName>
    <definedName name="_xlnm.Print_Area" localSheetId="7">'6_Iekšējā_ elektroapgāde'!$A$1:$P$71</definedName>
    <definedName name="_xlnm.Print_Area" localSheetId="8">'7_Iekšējais ūdensvads'!$A$2:$P$66</definedName>
    <definedName name="_xlnm.Print_Area" localSheetId="9">'8_Iekšējā kanalizācija'!$A$2:$P$65</definedName>
    <definedName name="_xlnm.Print_Area" localSheetId="10">'9_UAS'!$A$2:$P$49</definedName>
    <definedName name="_xlnm.Print_Area" localSheetId="1">'Kopsavilkums'!$A$1:$H$40</definedName>
    <definedName name="_xlnm.Print_Area" localSheetId="0">'Koptāme'!$A$1:$H$36</definedName>
    <definedName name="_xlnm.Print_Titles" localSheetId="2">'1_Demontāžas darbi'!$13:$15</definedName>
    <definedName name="_xlnm.Print_Titles" localSheetId="11">'10_Vēdināšana'!$13:$15</definedName>
    <definedName name="_xlnm.Print_Titles" localSheetId="12">'11_Apkure'!$13:$15</definedName>
    <definedName name="_xlnm.Print_Titles" localSheetId="13">'13_TS'!$13:$15</definedName>
    <definedName name="_xlnm.Print_Titles" localSheetId="14">'14_Veļas žāvētava'!$13:$15</definedName>
    <definedName name="_xlnm.Print_Titles" localSheetId="15">'15_Nojumes'!$13:$15</definedName>
    <definedName name="_xlnm.Print_Titles" localSheetId="3">'2_Betona, dz.betona, tērauda k.'!$12:$14</definedName>
    <definedName name="_xlnm.Print_Titles" localSheetId="4">'3_Sienu konstrukcijas'!$13:$15</definedName>
    <definedName name="_xlnm.Print_Titles" localSheetId="5">'4_Logi, durvis'!$2:$15</definedName>
    <definedName name="_xlnm.Print_Titles" localSheetId="6">'5_Iekšējie apdares darbi'!$13:$15</definedName>
    <definedName name="_xlnm.Print_Titles" localSheetId="7">'6_Iekšējā_ elektroapgāde'!$13:$15</definedName>
    <definedName name="_xlnm.Print_Titles" localSheetId="8">'7_Iekšējais ūdensvads'!$13:$15</definedName>
    <definedName name="_xlnm.Print_Titles" localSheetId="9">'8_Iekšējā kanalizācija'!$13:$15</definedName>
    <definedName name="_xlnm.Print_Titles" localSheetId="10">'9_UAS'!$13:$15</definedName>
  </definedNames>
  <calcPr fullCalcOnLoad="1"/>
</workbook>
</file>

<file path=xl/sharedStrings.xml><?xml version="1.0" encoding="utf-8"?>
<sst xmlns="http://schemas.openxmlformats.org/spreadsheetml/2006/main" count="2185" uniqueCount="1075">
  <si>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</si>
  <si>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</si>
  <si>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</si>
  <si>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</si>
  <si>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</si>
  <si>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</si>
  <si>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</si>
  <si>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</si>
  <si>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</si>
  <si>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</si>
  <si>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</si>
  <si>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</si>
  <si>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</si>
  <si>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</si>
  <si>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</si>
  <si>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</si>
  <si>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</si>
  <si>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</si>
  <si>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BA-4/5/2010</t>
  </si>
  <si>
    <t>BA-5/5/2010</t>
  </si>
  <si>
    <t>BA-7/5/2010</t>
  </si>
  <si>
    <t>BA-8/5/2010</t>
  </si>
  <si>
    <t>BA-9/5/2010</t>
  </si>
  <si>
    <t>BA-10/5/2010</t>
  </si>
  <si>
    <t>BA-11/5/2010</t>
  </si>
  <si>
    <t>BA-13/5/2010</t>
  </si>
  <si>
    <t>BA-14/5/2010</t>
  </si>
  <si>
    <t>BA-15/5/2010</t>
  </si>
  <si>
    <t>BA-6/5/2010</t>
  </si>
  <si>
    <t>Fibo bloki 3 Mpa 150mm</t>
  </si>
  <si>
    <t>Vieglas konstrukcijas starpsienas izbūve b=200mm ar dubulto metāla karkasu 2x b=75mm, divkārtu ģipškartona apšuvumu no abām pusēm, skaņas izolācijas pildījumu un visiem nepieciešamajiem montāžas palīgmateriāliem atbilstoši ražotāja instrukcijām</t>
  </si>
  <si>
    <t>Vieglas konstrukcijas starpsienas izbūve b=125mm ar metāla karkasu un divām kārtām ģipškartona no abām pusēm, ar skaņas izolācijas pildījumu un visiem nepieciešamajiem montāžas palīgmateriāliem atbilstoši ražotāja instrukcijām</t>
  </si>
  <si>
    <t>Tērauda leņķprofilu ailu pārsedžu izbūve (skatīt lapas  AR-3 un AR-4)</t>
  </si>
  <si>
    <t>Logu bloku komplektā ar palodzēm un uzstādīšana ieskaitot iekšējo un ārējo ailu sānmalu apdari</t>
  </si>
  <si>
    <t>Durvis D-9 ārdurvis</t>
  </si>
  <si>
    <t>Durvis D-10 ārdurvis</t>
  </si>
  <si>
    <t>Metāla kāpņu margu uzstādīšana, (iekšējām kāpnēm skat.lapu AR-10)</t>
  </si>
  <si>
    <t>Metāla kāpņu izgatavošana un uzstādīšana (skatīt lapu AR-7, AR-9)</t>
  </si>
  <si>
    <t>Grunts izstrāde pamatiem mehanizēti līdz 1,5m dziļumā, otrās kategorijas grunts</t>
  </si>
  <si>
    <t xml:space="preserve">Labiekārtojamās teritorijas mehanizāta frēzēšana, nepieciešamajās vietās iestrādājot melnzemi no atbērtnes, ieskaitot zālāja iesēšanu </t>
  </si>
  <si>
    <t>10-91</t>
  </si>
  <si>
    <t>10-92</t>
  </si>
  <si>
    <t>10-93</t>
  </si>
  <si>
    <t>10-94</t>
  </si>
  <si>
    <t>10-95</t>
  </si>
  <si>
    <t>10-96</t>
  </si>
  <si>
    <t>10-97</t>
  </si>
  <si>
    <t>10-98</t>
  </si>
  <si>
    <t>10-99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</si>
  <si>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</si>
  <si>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</si>
  <si>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</si>
  <si>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</si>
  <si>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</si>
  <si>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</si>
  <si>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</si>
  <si>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</si>
  <si>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</si>
  <si>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</si>
  <si>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</si>
  <si>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</si>
  <si>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</si>
  <si>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</si>
  <si>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10-114</t>
  </si>
  <si>
    <t>10-115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</si>
  <si>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</si>
  <si>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</si>
  <si>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</si>
  <si>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</si>
  <si>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</si>
  <si>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</si>
  <si>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</si>
  <si>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</si>
  <si>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</si>
  <si>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</si>
  <si>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</si>
  <si>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</si>
  <si>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10-128</t>
  </si>
  <si>
    <t>10-129</t>
  </si>
  <si>
    <t xml:space="preserve">Sistēmas pārbaude </t>
  </si>
  <si>
    <t>WC kabīņu uzstādīšana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</si>
  <si>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</si>
  <si>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</si>
  <si>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</si>
  <si>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</si>
  <si>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</si>
  <si>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</si>
  <si>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</si>
  <si>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</si>
  <si>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</si>
  <si>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</si>
  <si>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</si>
  <si>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</si>
  <si>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</si>
  <si>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</si>
  <si>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</si>
  <si>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</si>
  <si>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</si>
  <si>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</si>
  <si>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</si>
  <si>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</si>
  <si>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</si>
  <si>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</si>
  <si>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</si>
  <si>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</si>
  <si>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</si>
  <si>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</si>
  <si>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</si>
  <si>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</si>
  <si>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</si>
  <si>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</si>
  <si>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</si>
  <si>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</si>
  <si>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</si>
  <si>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</si>
  <si>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</si>
  <si>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</si>
  <si>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</si>
  <si>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</si>
  <si>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</si>
  <si>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</si>
  <si>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</si>
  <si>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</si>
  <si>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Nojumes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</si>
  <si>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</si>
  <si>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</si>
  <si>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</si>
  <si>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</si>
  <si>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</si>
  <si>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</si>
  <si>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</si>
  <si>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</si>
  <si>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</si>
  <si>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</si>
  <si>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Droseļvārsts  SPI-F 315NM 230A ar motoru 230V</t>
  </si>
  <si>
    <t xml:space="preserve">Būvuzņēmējam jāievērtē darbu daudzumos minēto darbu veikšanai nepieciešamie </t>
  </si>
  <si>
    <t xml:space="preserve">materiāli un papildus darbi, kas nav minēti šajā sarakstā, bet bez kuriem nav iespējama galveno būvdarbu </t>
  </si>
  <si>
    <t>Cauruļvadu stiprinājumu specifikāciju sastāda montāžas firma, ievērojot ražotāja noteikumus.</t>
  </si>
  <si>
    <t>Caurules PEX/AL/PEX 16mm, ieskaitot fasondaļas, uzstādīšana pie sienām un pie griestriem</t>
  </si>
  <si>
    <t>Cauruļu ar fasondaļām uzstādīšana pie sienām un griestiem</t>
  </si>
  <si>
    <t>Tērauda cauruļu ar fasondaļām uzstādīšana pie sienām un griestiem</t>
  </si>
  <si>
    <t>Aizsargčaulu uzstādīšana caurulēm</t>
  </si>
  <si>
    <t xml:space="preserve">Vienvirziena vārsts DN15 </t>
  </si>
  <si>
    <t xml:space="preserve">Lodveida ventīlis DN15 </t>
  </si>
  <si>
    <t xml:space="preserve">Lodveida ventīlis DN20 </t>
  </si>
  <si>
    <t xml:space="preserve">Lodveida ventīlis DN25 </t>
  </si>
  <si>
    <t xml:space="preserve">Lodveida ventīlis DN32 </t>
  </si>
  <si>
    <t>Pretkondensāta izolācijas čaula 9mm, caurulei OD20</t>
  </si>
  <si>
    <t>Pretkondensāta izolācijas čaula 9mm, caurulei OD25</t>
  </si>
  <si>
    <t xml:space="preserve">Elektriskais sildītājs 150L, 2.2kW komplektā ar stiprinājumiem un montāžas palīgmateriāliem, kas nepieciešamie pievienošanai pie ūdensvada un elektrības tīkliem  </t>
  </si>
  <si>
    <t>Zem izlietnes uzstādāms elektriskais ātrsildītājs 1.2 kW komplektā ar stiprinājumiem un visiem nepieciešamajiem palīgmateriāliem materiāliem pievienošanai pie ūdensvadaun elektrības tīkliem</t>
  </si>
  <si>
    <t>Elektriskā ūdens sildītāja 150L, 2.2kW uzstādīšana pie sienas un pievienošana pie ūdensvada</t>
  </si>
  <si>
    <t>Zem izlietnes uzstādāma elektriskā ūdens ātrsildītāja 1.2 kW uzstādīšana un pievienošana pie ūdenvada</t>
  </si>
  <si>
    <t>Caurules PEX/AL/PEX 20mm, ieskaitot fasondaļas, uzstādīšana pie sienām un pie griestriem</t>
  </si>
  <si>
    <t>Caurules PEX/AL/PEX 25mm, ieskaitot fasondaļas, uzstādīšana pie sienām un pie griestriem</t>
  </si>
  <si>
    <t>Caurules PEX/AL/PEX 32mm, ieskaitot fasondaļas, uzstādīšana pie sienām un pie griestriem</t>
  </si>
  <si>
    <t>Cinkota tērauda caurules DN32mm, ieskaitot fasondaļas, uzstādīšana pie sienām un pie griestriem</t>
  </si>
  <si>
    <t>Pretkondensāt izolācijas čaulā 9mm, caurulei OD32, uzstādīšana</t>
  </si>
  <si>
    <t>Pretkondensāt izolācijas čaulā 9mm, caurulei DN32, uzstādīšana</t>
  </si>
  <si>
    <t>Gofrētas aizsargčaulas 20mm uzstādīšana caurulei OD16</t>
  </si>
  <si>
    <t>Gofrētas aizsargčaulas 23mm uzstādīšana caurulei OD20</t>
  </si>
  <si>
    <t>Pie sienas izvietojamas ugunsdzēsības kastes ar iesietu 30m,∅25mm cieto šļūteni, 25mm ugunsdzēsības vītņveida bronzas krānu un ugunsdzēsības stobru BNP 25 mm (Ø11) uzstādīšana un pievienošana pie ūdensvada</t>
  </si>
  <si>
    <t>Dzelzbetona starpstāvu pārseguma šķērsošana caurulei ar max 40mm</t>
  </si>
  <si>
    <t>Termoregulatoru uzstādīšana un pievienošana pie ūdensvadiem</t>
  </si>
  <si>
    <t>Jāucējkrānu(bērnu) uzstādīšana un pievienošana pie ūdensvada</t>
  </si>
  <si>
    <t>Koka latu tieša stiprināšana uz spārēm</t>
  </si>
  <si>
    <t>Jumta seguma ONDULINE ar papildelementiem montāža (vidus josla caurspīdīgās loksnes)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</si>
  <si>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</si>
  <si>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</si>
  <si>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</si>
  <si>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</si>
  <si>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</si>
  <si>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</si>
  <si>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</si>
  <si>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</si>
  <si>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</si>
  <si>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</si>
  <si>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</si>
  <si>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</si>
  <si>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</si>
  <si>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</si>
  <si>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</si>
  <si>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</si>
  <si>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</si>
  <si>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</si>
  <si>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</si>
  <si>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</si>
  <si>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</si>
  <si>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</si>
  <si>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</si>
  <si>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</si>
  <si>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</si>
  <si>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15-27</t>
  </si>
  <si>
    <t>14-1</t>
  </si>
  <si>
    <t>Nepieciešamie demontāžas darbi lifta pieturvietu ierīkošanai</t>
  </si>
  <si>
    <t>Apkures sistāmas pārbūve un jaunas ierīkošana izmantojot esošos konvektorus, nepieciešamajās vietās, (ieskaitot demontāžas darbus)</t>
  </si>
  <si>
    <t>Iekšējās kāpnes</t>
  </si>
  <si>
    <t>5-1</t>
  </si>
  <si>
    <t>5-2</t>
  </si>
  <si>
    <t>Iekšējās kāpņu margas</t>
  </si>
  <si>
    <t>Kāpņu margu demontāža kāpņutelpā Nr 118;205</t>
  </si>
  <si>
    <t>Vieglas konstrukcijas starpsienas</t>
  </si>
  <si>
    <t>Ailu aizmūrēšana</t>
  </si>
  <si>
    <t xml:space="preserve">Fibo bloku sienas mūrēšana b=150 </t>
  </si>
  <si>
    <t>Nojumes  2 gab.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</si>
  <si>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</si>
  <si>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</si>
  <si>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</si>
  <si>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</si>
  <si>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</si>
  <si>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</si>
  <si>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</si>
  <si>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</si>
  <si>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</si>
  <si>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</si>
  <si>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</si>
  <si>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</si>
  <si>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</si>
  <si>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</si>
  <si>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</si>
  <si>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</si>
  <si>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 xml:space="preserve">Ārējās betona kāpnes </t>
  </si>
  <si>
    <t>Beramie un gabalmateriāli doti iebūvētā veidā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</si>
  <si>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</si>
  <si>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</si>
  <si>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</si>
  <si>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</si>
  <si>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</si>
  <si>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</si>
  <si>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</si>
  <si>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</si>
  <si>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</si>
  <si>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</si>
  <si>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</si>
  <si>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</si>
  <si>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</si>
  <si>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</si>
  <si>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</si>
  <si>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</si>
  <si>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</si>
  <si>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</si>
  <si>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</si>
  <si>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Kāpņu pakāpienu, platformu, sānmalu un laidu remonts, apdare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</si>
  <si>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</si>
  <si>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</si>
  <si>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</si>
  <si>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</si>
  <si>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</si>
  <si>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</si>
  <si>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</si>
  <si>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</si>
  <si>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</si>
  <si>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</si>
  <si>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</si>
  <si>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</si>
  <si>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</si>
  <si>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</si>
  <si>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</si>
  <si>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</si>
  <si>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</si>
  <si>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</si>
  <si>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</si>
  <si>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</si>
  <si>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</si>
  <si>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</si>
  <si>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</si>
  <si>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</si>
  <si>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</si>
  <si>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</si>
  <si>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</si>
  <si>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</si>
  <si>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</si>
  <si>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</si>
  <si>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</si>
  <si>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</si>
  <si>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</si>
  <si>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</si>
  <si>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</si>
  <si>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</si>
  <si>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</si>
  <si>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13-23</t>
  </si>
  <si>
    <t>13-24</t>
  </si>
  <si>
    <t>13-25</t>
  </si>
  <si>
    <t>13-26</t>
  </si>
  <si>
    <t>13-27</t>
  </si>
  <si>
    <t>13-28</t>
  </si>
  <si>
    <t>13-29</t>
  </si>
  <si>
    <t>13-30</t>
  </si>
  <si>
    <t>13-31</t>
  </si>
  <si>
    <t>13-32</t>
  </si>
  <si>
    <t>13-33</t>
  </si>
  <si>
    <t>13-34</t>
  </si>
  <si>
    <t>13-35</t>
  </si>
  <si>
    <t>13-36</t>
  </si>
  <si>
    <t>13-37</t>
  </si>
  <si>
    <t>13-38</t>
  </si>
  <si>
    <t>13-39</t>
  </si>
  <si>
    <t>13-40</t>
  </si>
  <si>
    <t>13-41</t>
  </si>
  <si>
    <t>13-42</t>
  </si>
  <si>
    <t>13-43</t>
  </si>
  <si>
    <t>13-44</t>
  </si>
  <si>
    <t>13-45</t>
  </si>
  <si>
    <t>13-46</t>
  </si>
  <si>
    <t>13-47</t>
  </si>
  <si>
    <t>13-48</t>
  </si>
  <si>
    <t>13-49</t>
  </si>
  <si>
    <t>13-50</t>
  </si>
  <si>
    <t>13-51</t>
  </si>
  <si>
    <t>13-52</t>
  </si>
  <si>
    <t>13-53</t>
  </si>
  <si>
    <t>13-54</t>
  </si>
  <si>
    <t>13-55</t>
  </si>
  <si>
    <t>13-56</t>
  </si>
  <si>
    <t>13-57</t>
  </si>
  <si>
    <t>13-58</t>
  </si>
  <si>
    <t>13-59</t>
  </si>
  <si>
    <t>13-60</t>
  </si>
  <si>
    <t>13-61</t>
  </si>
  <si>
    <t>13-62</t>
  </si>
  <si>
    <t>13-63</t>
  </si>
  <si>
    <t>13-64</t>
  </si>
  <si>
    <t>13-65</t>
  </si>
  <si>
    <t>13-66</t>
  </si>
  <si>
    <t>13-67</t>
  </si>
  <si>
    <t>13-68</t>
  </si>
  <si>
    <t>13-69</t>
  </si>
  <si>
    <t>13-70</t>
  </si>
  <si>
    <t>13-71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</si>
  <si>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</si>
  <si>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</si>
  <si>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</si>
  <si>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</si>
  <si>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</si>
  <si>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</si>
  <si>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</si>
  <si>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</si>
  <si>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</si>
  <si>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</si>
  <si>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</si>
  <si>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</si>
  <si>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</si>
  <si>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</si>
  <si>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</si>
  <si>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</si>
  <si>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</si>
  <si>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</si>
  <si>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</si>
  <si>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</si>
  <si>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</si>
  <si>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</si>
  <si>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</si>
  <si>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</si>
  <si>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</si>
  <si>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</si>
  <si>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</si>
  <si>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</si>
  <si>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</si>
  <si>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</si>
  <si>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5-50</t>
  </si>
  <si>
    <t>5-51</t>
  </si>
  <si>
    <t>5-52</t>
  </si>
  <si>
    <t>5-53</t>
  </si>
  <si>
    <t>5-55</t>
  </si>
  <si>
    <t>Laistīšanas krānu DN15 uzstādīšana</t>
  </si>
  <si>
    <t>Atveramu lūku uzstādīšana pret noslēgarmatūrām</t>
  </si>
  <si>
    <t>Jumta seguma atjaunošana ieskaitot siltumizolāciju</t>
  </si>
  <si>
    <t>Vārstu ar motoru uzstādīšana</t>
  </si>
  <si>
    <t>Fasādes apdares darbi pēc vēdināšanas sitēmas izbūves</t>
  </si>
  <si>
    <t>Iekšējie apdares darbi pēc vēdināšanas sistēmas izbūves ieskaitot lieko caurumu aimūrēšana</t>
  </si>
  <si>
    <t>Jaunu caurumu izveidošana, esošo caurumu paplašināšana sienu un pārsegumu konstrukcijās</t>
  </si>
  <si>
    <t>Vēdināšana</t>
  </si>
  <si>
    <t xml:space="preserve">Rekonstruējamā korpusa uz jumta izbūvēto vēdināšanas izvadu un iekārtu najaukšana </t>
  </si>
  <si>
    <t xml:space="preserve">  ātruma regulators RE 1,5</t>
  </si>
  <si>
    <t xml:space="preserve">  trokšņu slāpētājs SSD 315L</t>
  </si>
  <si>
    <t xml:space="preserve">  jumta kārba TOS 315L</t>
  </si>
  <si>
    <t>Gaisa vads Ø250,  tērauda, cinkots</t>
  </si>
  <si>
    <t>Ugunsdrošības vārsts FDE-160</t>
  </si>
  <si>
    <t>Ugunsdrošības vārsts FDE-250</t>
  </si>
  <si>
    <t>Vienvirziena vārsts RSK-250</t>
  </si>
  <si>
    <t>Kustības sensors IR 24-P, ~1, 230V</t>
  </si>
  <si>
    <t>Gaisa nosūces sistēma N 2</t>
  </si>
  <si>
    <t>Gaisa nosūces N-2 izbūve</t>
  </si>
  <si>
    <t>Pārplūdes reste durvīm NOVA-D 200x100</t>
  </si>
  <si>
    <t>Pieplūdes restes uzstādīšana durvju konstrukcijā</t>
  </si>
  <si>
    <r>
      <t>Jumta ventilators TFSR 315L   L=590m3/st, H=105Pa; ar elektrodzinēju n=2341min</t>
    </r>
    <r>
      <rPr>
        <i/>
        <vertAlign val="superscript"/>
        <sz val="10"/>
        <color indexed="8"/>
        <rFont val="Arial"/>
        <family val="2"/>
      </rPr>
      <t>-1</t>
    </r>
    <r>
      <rPr>
        <i/>
        <sz val="10"/>
        <color indexed="8"/>
        <rFont val="Arial"/>
        <family val="2"/>
      </rPr>
      <t xml:space="preserve"> 1~230V, 0,307kW, komplektā:</t>
    </r>
  </si>
  <si>
    <t>Gaisa apstrādes iekārtas stiprinājuma rāmja sagatavošana uzstādīšana, nostiprināšana uz jumta</t>
  </si>
  <si>
    <t>Elektriskais apģērbu žāvēšanas skapis AŽS - 2m3 (1890x1630x825mm)</t>
  </si>
  <si>
    <t>Vēdināšanas cauruļu nostiprināšana uz jumta</t>
  </si>
  <si>
    <t>Siltumizolācija akmens vates lamellas pārklājs Paroc LAM 50ALC b=80mm</t>
  </si>
  <si>
    <t>Pieplūdes-nosūces gaisa apstrādes iekārtas VS-30-R-RH/SS uzstādīšana komplektā ar rotējošo siltummaiņu, elektrisko sildītāju, ventilatoriem, gaisa filtriem, aizvariem, elastīgajam savienojumiem, frekvenča pārveidotāju,  automātikas bloku un vadības paneli un citiem montāžas palīgmateriāliem sisstēmas pilnvērtīgai darbībai, ieskaitot automātiku AR-2E skat AVK daļas rasējumus</t>
  </si>
  <si>
    <t>Ārējā reste 821x440h-315</t>
  </si>
  <si>
    <t>Gaisa nosūces sistēma N 1</t>
  </si>
  <si>
    <t>Liekās grunts izlīdzināšana</t>
  </si>
  <si>
    <t>Grunts atpakaļatbēršana pēc pamatu izbūves</t>
  </si>
  <si>
    <t>Cementa kaļķa javas apmetums mūra sienām</t>
  </si>
  <si>
    <t>Horizontālās hidroizolācijas ierīkošana pamatiem un virs mūra</t>
  </si>
  <si>
    <t>Krāsa ārdarbiem ar toni</t>
  </si>
  <si>
    <t>Koka karkasa konstrukcijas sagatavošana uzstādīšana</t>
  </si>
  <si>
    <t xml:space="preserve">Smilts </t>
  </si>
  <si>
    <t>Montāžas palīgmateriāli (būvkalumi, stiprinājumi u.c)</t>
  </si>
  <si>
    <t xml:space="preserve">Aksiālais ventilators DECOR - 100 CH  ar elektrodzinēju  13W,  2500 min-1, komplektā ar  autom. pretspiedienu vārstu,  elektronisko taimeru un hidrostatu                  </t>
  </si>
  <si>
    <t>Ugunsdrošības vārsts FDE-100</t>
  </si>
  <si>
    <t xml:space="preserve">Jumtiņš virs gaisa vada Ø 100 HTH </t>
  </si>
  <si>
    <t>Gaisa nosūces N-1 izbūve</t>
  </si>
  <si>
    <t>Ugunsdrošības vārsts  FDE-100</t>
  </si>
  <si>
    <t>Ugunsdrošības vārsts  FDE-125</t>
  </si>
  <si>
    <t>Ugunsdrošības vārsts  FDE-200</t>
  </si>
  <si>
    <t>Ugunsdrošības vārsts  FDE-250</t>
  </si>
  <si>
    <t>Ugunsdrošības vārsts  FDE-315</t>
  </si>
  <si>
    <t>Ugunsdrošības vārsts  FDE-400</t>
  </si>
  <si>
    <t>Vienvirziena vārsts DN20</t>
  </si>
  <si>
    <t xml:space="preserve">Palodze (ārējā) skārda </t>
  </si>
  <si>
    <t>Atveramas lūkas pret revīzijām uztādīšana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</si>
  <si>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</si>
  <si>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</si>
  <si>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</si>
  <si>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</si>
  <si>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</si>
  <si>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</si>
  <si>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</si>
  <si>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</si>
  <si>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</si>
  <si>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</si>
  <si>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</si>
  <si>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</si>
  <si>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</si>
  <si>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</si>
  <si>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</si>
  <si>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Montāžas palīogmateriāli</t>
  </si>
  <si>
    <t>11-1</t>
  </si>
  <si>
    <t>11-2</t>
  </si>
  <si>
    <t>Apkure</t>
  </si>
  <si>
    <t>Ruberoīds 2 kārtas</t>
  </si>
  <si>
    <t>m</t>
  </si>
  <si>
    <t>Nr.</t>
  </si>
  <si>
    <t>Darbu un izdevumu nosaukums</t>
  </si>
  <si>
    <t>Mērv.</t>
  </si>
  <si>
    <t>Daudz.</t>
  </si>
  <si>
    <t>Vienības izmaksa</t>
  </si>
  <si>
    <t>Kopējā izmaksa</t>
  </si>
  <si>
    <t>Darba alga Ls</t>
  </si>
  <si>
    <t>Mehānismi Ls</t>
  </si>
  <si>
    <t>Objekta nosaukums</t>
  </si>
  <si>
    <t>Objekta adrese</t>
  </si>
  <si>
    <t>Pasūtītājs</t>
  </si>
  <si>
    <t>Laika norm. c/h</t>
  </si>
  <si>
    <t>Darba alga Ls/h</t>
  </si>
  <si>
    <t>Materiāli     Ls</t>
  </si>
  <si>
    <t>Kopā           Ls</t>
  </si>
  <si>
    <t>Evakuācijas kāpnes</t>
  </si>
  <si>
    <t>Krāsota metāla konstrukcija</t>
  </si>
  <si>
    <t>Materiāli        Ls</t>
  </si>
  <si>
    <t>Kopā        Ls</t>
  </si>
  <si>
    <t>m2</t>
  </si>
  <si>
    <t>Darba samaksas likme (Ls/h)</t>
  </si>
  <si>
    <t>Darbietilpība (c/h)</t>
  </si>
  <si>
    <t>kods</t>
  </si>
  <si>
    <t>Būvbedres un būvasu nospraušana</t>
  </si>
  <si>
    <t>Grunts rakšana roku darbs</t>
  </si>
  <si>
    <t>Materiali veidņiem</t>
  </si>
  <si>
    <t>Pamatu betonēšana ieskaitot stabveida pamatus, betona masu padod mehanizēti, novibrē</t>
  </si>
  <si>
    <t>Betons B10</t>
  </si>
  <si>
    <t>Nr. P.k.</t>
  </si>
  <si>
    <t xml:space="preserve">Darba veids vai konstruktīvā elementa nosaukums </t>
  </si>
  <si>
    <t>kompl.</t>
  </si>
  <si>
    <t>gb</t>
  </si>
  <si>
    <t>kg</t>
  </si>
  <si>
    <t>Montāžas palīgmateriāli</t>
  </si>
  <si>
    <t>kompl</t>
  </si>
  <si>
    <t>Logi</t>
  </si>
  <si>
    <t>kmpl</t>
  </si>
  <si>
    <t xml:space="preserve">Kabeļu montāža </t>
  </si>
  <si>
    <t>Durvis</t>
  </si>
  <si>
    <t>litri</t>
  </si>
  <si>
    <t>Videjā stundas likme</t>
  </si>
  <si>
    <t>1-1</t>
  </si>
  <si>
    <t>Mehānismi</t>
  </si>
  <si>
    <t>Kopā Ls</t>
  </si>
  <si>
    <t>Bitumena mastika</t>
  </si>
  <si>
    <t>Grunts</t>
  </si>
  <si>
    <t>Mūrjava</t>
  </si>
  <si>
    <t>Flīžu līme</t>
  </si>
  <si>
    <t>Sausais apmetums</t>
  </si>
  <si>
    <t>Šuvju masa</t>
  </si>
  <si>
    <t>Materiāli Ls</t>
  </si>
  <si>
    <t>kg.</t>
  </si>
  <si>
    <t>Krāsa ar toni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</si>
  <si>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</si>
  <si>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</si>
  <si>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</si>
  <si>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</si>
  <si>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</si>
  <si>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</si>
  <si>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</si>
  <si>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</si>
  <si>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</si>
  <si>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</si>
  <si>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Lapu kokaugu stādīšana ieskaitot stādāmās vietas sagatavošanu      b=0.3 m dziļumā nepieciešamā melnzema no atbērtnes</t>
  </si>
  <si>
    <t>1-6</t>
  </si>
  <si>
    <t>1-7</t>
  </si>
  <si>
    <t>Iekšējie apdares darbi</t>
  </si>
  <si>
    <t>Parketa grīdas segums</t>
  </si>
  <si>
    <t>Grīdas sagatavošanas darbi pirms segumu ieklāšanas</t>
  </si>
  <si>
    <t xml:space="preserve">Tapešu līmēšana </t>
  </si>
  <si>
    <t xml:space="preserve">Krāsojamās tapetes </t>
  </si>
  <si>
    <t>Ģipškartona sienu gruntēšana špaktelēšana, slīpēšana</t>
  </si>
  <si>
    <t>Veļas žāvētava</t>
  </si>
  <si>
    <t>Apmetuma java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</si>
  <si>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</si>
  <si>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</si>
  <si>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</si>
  <si>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</si>
  <si>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</si>
  <si>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</si>
  <si>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</si>
  <si>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</si>
  <si>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</si>
  <si>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</si>
  <si>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</si>
  <si>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</si>
  <si>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</si>
  <si>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Būvlaukuma uzmērīšana, būvbedres un būvasu nospraušana</t>
  </si>
  <si>
    <t>Veidņu izgatavošana, uzstādīšana izjaukšana</t>
  </si>
  <si>
    <t>Ieliekamo detaļu sagatavošana, ustādīšana</t>
  </si>
  <si>
    <t>Ieliekamās detaļas</t>
  </si>
  <si>
    <t>Nesošo koka konstrukciju sagatavošana uzstādīšana</t>
  </si>
  <si>
    <t>Antiseptizēti zāģmateriāli</t>
  </si>
  <si>
    <t>Montāžas palīgmateriāli( būvkalumi, skruves, naglas)</t>
  </si>
  <si>
    <t xml:space="preserve">Latas 32x100mm </t>
  </si>
  <si>
    <t>Montāžas palīgmateriāli (skruves, naglas)</t>
  </si>
  <si>
    <t xml:space="preserve">Stabveida pamatu betonēšana </t>
  </si>
  <si>
    <t>Latojuma ierīkošana jumta segumam</t>
  </si>
  <si>
    <t>ONDULINE PVC caurspīdīgas plāksnes jumta segums</t>
  </si>
  <si>
    <t>Viļņotu lokšņu jumta seguma montāža</t>
  </si>
  <si>
    <t>Zemes darbi pamatu izbūvei</t>
  </si>
  <si>
    <t>8-26</t>
  </si>
  <si>
    <t>1B16</t>
  </si>
  <si>
    <t>1B6</t>
  </si>
  <si>
    <t>3C63</t>
  </si>
  <si>
    <t>TXM-M32</t>
  </si>
  <si>
    <t>Grupu sadale z/apm.    56 mod. ar PE, N klemēm IP40</t>
  </si>
  <si>
    <t>Ievada slēdzis 3/100A</t>
  </si>
  <si>
    <t>Kontaktors uz DIN sliedes 400V 63A Uspolei=230V</t>
  </si>
  <si>
    <t>Kustības slēdzis IP54 230V 1000W</t>
  </si>
  <si>
    <t>Kabeļ dzīslu savienotāji TORIX6</t>
  </si>
  <si>
    <t>Kabeļ dzīslu savienotāji TORIX9</t>
  </si>
  <si>
    <t>Avārijas gaismeklis pie griestiem QUADRO EMERGENSY 2x9W 230V IP54</t>
  </si>
  <si>
    <t>Salizturīga smilts slāņa izbūve</t>
  </si>
  <si>
    <t xml:space="preserve">objekts </t>
  </si>
  <si>
    <t>Betona bruģakmens (pelēks)</t>
  </si>
  <si>
    <t>Betona bruģakmens seguma izbūve uz sagatavotas pamatnes (h=6cm)  no vienkrāsas un jauktas krāsas bruģakmeņiem</t>
  </si>
  <si>
    <t>Betona bruģakmens (sarkans)</t>
  </si>
  <si>
    <t xml:space="preserve">Smilšu laukums komplektā ar smilšu kastes pārklāju 2*2m un alpīnistu sienu </t>
  </si>
  <si>
    <t>Čuguna aku vāks, 12,5t</t>
  </si>
  <si>
    <t>Aku vāku nomaiņa un izbūve līdz 12,5t ietves daļā, ieskaitot vecās konstrukcijas demontāžas darbus</t>
  </si>
  <si>
    <t>Siltumnīcas nojaukšana</t>
  </si>
  <si>
    <t>Kāpņu konstrukcijas nojaukšana</t>
  </si>
  <si>
    <t>Atzīmē žoga vietu, izveido bedres stabiem, uzstāda stabus ar atsaitēm nepieciešmajās vietās - betona pamatojumā, uzstāda paneļu žogu, nostiprina, ierīko divus vienviru vārtus</t>
  </si>
  <si>
    <t>Vienviru vārti (1520*1450mm) komplektā ar stabiem un visu nepieciešamo furnitūru</t>
  </si>
  <si>
    <t>Fiksators Bekafor d48 zaļš</t>
  </si>
  <si>
    <t>Fiksators Bekafor stūra</t>
  </si>
  <si>
    <t xml:space="preserve">             Paneļu žogs Nylofor medium (stieples Ø 4/4,5) 1530*2500 zaļš vai analogs</t>
  </si>
  <si>
    <t>Žoga stabi Bekaclip 48*2000 zaļš vai analogs</t>
  </si>
  <si>
    <t>Apzaļumošana</t>
  </si>
  <si>
    <t>Irbeņlapu fizokarpa šķirne „Luteus”</t>
  </si>
  <si>
    <t>Parastās klinšrozītes šķirne "Goldfinger"</t>
  </si>
  <si>
    <t>Neitralizēta, bagātināta kūdra</t>
  </si>
  <si>
    <t>Minerālmēslojums NPK 10-10-20</t>
  </si>
  <si>
    <t>Luminiscentais gaismeklis pie griestiem ar polikarbonātu 2x36W 230V IP20</t>
  </si>
  <si>
    <t>Luminiscentais gaismeklis pie griestiem ar polikarbonātu 2x36W 230V IP54</t>
  </si>
  <si>
    <t>Aizsarg caurules TXM-M25</t>
  </si>
  <si>
    <t>Montāžas kabeļkanāli 60x60,L=2m</t>
  </si>
  <si>
    <t>Kabelis - PPJ 3 * 2.5mm2</t>
  </si>
  <si>
    <t>Kabelis - NYY 5 * 25mm2</t>
  </si>
  <si>
    <t>Kabelis - NYY-J 5 * 16mm2</t>
  </si>
  <si>
    <t>Kabelis - EIROSAFE 3x1,5</t>
  </si>
  <si>
    <t>Ietves apmale (100*20*8)</t>
  </si>
  <si>
    <t>Apdares dēļu apšuvuma nojaukšana sienām un kolonnām</t>
  </si>
  <si>
    <t>Kāpņu platforma (cinkots režģis SP)</t>
  </si>
  <si>
    <t xml:space="preserve">Kāpņu pakāpieni (cinkots režģis SP) </t>
  </si>
  <si>
    <t>Žogs</t>
  </si>
  <si>
    <t>GR-2</t>
  </si>
  <si>
    <t>Esošās komunikāciju šahtas grīdā pārseguma ategšana un pēc tam aizklāšana</t>
  </si>
  <si>
    <t>Akumulators 7 A/h 12 V</t>
  </si>
  <si>
    <t>Transformators EDEL 40</t>
  </si>
  <si>
    <t>Rokas trauksmes poga FP/3RD CQR</t>
  </si>
  <si>
    <t>metri</t>
  </si>
  <si>
    <t>Trauksmes signalizācijas kabelis CQR UK 4x0.22</t>
  </si>
  <si>
    <t>Signalizācijas panelis BENTEL        J-408-8</t>
  </si>
  <si>
    <t>Ugunsgrēka atklāšanas un trauksmes iekārtas</t>
  </si>
  <si>
    <t>Trapa 100x100, OD50 uzstādīšana grīdā un pievienošana pie kanalizācijas</t>
  </si>
  <si>
    <t>Zem trauku mazgātnes uzstādāma tauku atdalītāja (AS FAKU MINI) uzstādīšana</t>
  </si>
  <si>
    <t xml:space="preserve">Ģipškartona šahtas izbūve </t>
  </si>
  <si>
    <t>Dzelzbetona starpstāvu pārseguma šķērsošana caurulei OD50</t>
  </si>
  <si>
    <t>Dzelzbetona starpstāvu pārseguma šķērsošana caurulei OD110</t>
  </si>
  <si>
    <t>Esošo kanalizācijas cauruļvadu pārvienošana pie projektējamā cauruļvada, ieskaitot veidgabalus</t>
  </si>
  <si>
    <t>tek.m.</t>
  </si>
  <si>
    <t>Kanāla veidošana betona grīdas konstrukcijā kanalizācijas cauruļvadu guldīšanai</t>
  </si>
  <si>
    <t>Smilšu spilvens cauruļvadu apbēršanai grīdas kanālā</t>
  </si>
  <si>
    <t>Eošās betona grīdas seguma atjaunošana</t>
  </si>
  <si>
    <t>Roku mazgātnes uzstādīšana komplektā ar maisītāju, noslēgarmatūru un visiem nepieciešamajiem materiāliem pieslēgšanai pie ūdensvada un kanalizācijas tīkliem</t>
  </si>
  <si>
    <t>Klozetpoda uztādīšana komplektā ar skalošanas tvertni un ūdensvada noslēgvārstu un visām nepieciešamajām veiddaļām pievienošanai gan pie kanalizācijas,  gan pie ūdensvada tīkliem.</t>
  </si>
  <si>
    <t>Sienu konstrukcijas</t>
  </si>
  <si>
    <r>
      <t>m</t>
    </r>
    <r>
      <rPr>
        <b/>
        <vertAlign val="superscript"/>
        <sz val="10"/>
        <rFont val="Arial"/>
        <family val="2"/>
      </rPr>
      <t>3</t>
    </r>
  </si>
  <si>
    <t>Griestu krāsošana</t>
  </si>
  <si>
    <t>Fibo bloku sienas mūrēšana b=200</t>
  </si>
  <si>
    <t>4-1</t>
  </si>
  <si>
    <t>4-2</t>
  </si>
  <si>
    <t>4-5</t>
  </si>
  <si>
    <t>objekts</t>
  </si>
  <si>
    <t>gab.</t>
  </si>
  <si>
    <t>1-2</t>
  </si>
  <si>
    <t>1-3</t>
  </si>
  <si>
    <t>1-4</t>
  </si>
  <si>
    <t>1-5</t>
  </si>
  <si>
    <t xml:space="preserve">Palodze (iekšejā) </t>
  </si>
  <si>
    <t>Sienas</t>
  </si>
  <si>
    <t>15-1</t>
  </si>
  <si>
    <t>GR-1</t>
  </si>
  <si>
    <t>GR-3</t>
  </si>
  <si>
    <t>Parketa grīdas seguma ieklāšana</t>
  </si>
  <si>
    <t>PVC segums homogēns 34/43 klase</t>
  </si>
  <si>
    <t>Grīdas betonēšana b=50mm</t>
  </si>
  <si>
    <t>Rekonstruējamā korpusa santehnisko ierīču nojaukšana ar nepieciešamajām  ūdensvada un kanalizācijas caurulēm</t>
  </si>
  <si>
    <t>Flīžu grīdas seguma nojaukšana</t>
  </si>
  <si>
    <t>Ķieģeļu sienas nojaukšana līdz 150mm biezumā (ieskaitot apdares materiālus (ampetums, flīzes u.c.)</t>
  </si>
  <si>
    <t>4-6</t>
  </si>
  <si>
    <t>4-7</t>
  </si>
  <si>
    <t>4-8</t>
  </si>
  <si>
    <t>4-9</t>
  </si>
  <si>
    <t>4-10</t>
  </si>
  <si>
    <t>Teritorijas sadaļa</t>
  </si>
  <si>
    <t>Kombinētais detektors EA - 318 - 2H</t>
  </si>
  <si>
    <t>Skaņas signāls(iekšējais) LD-FS 100</t>
  </si>
  <si>
    <t>Nozarkarbas JB-701WH CQR</t>
  </si>
  <si>
    <t>Zonas noslēdzošais elements R3K9</t>
  </si>
  <si>
    <t>Ievada elektro automāts ABB 1B10</t>
  </si>
  <si>
    <t>Paligmateriāli</t>
  </si>
  <si>
    <t>PVH caurule FFKu-EL-F-HO-16</t>
  </si>
  <si>
    <t>Iznesamā gaismas diode</t>
  </si>
  <si>
    <t>Kabelis  (el. sadale - panelis) EUROSAFE 3x1.5</t>
  </si>
  <si>
    <t>Stiprinājums D100</t>
  </si>
  <si>
    <t xml:space="preserve">Montāžas palīgmateriāli </t>
  </si>
  <si>
    <t>Smilts</t>
  </si>
  <si>
    <t>Droseļvārsts  SPI-125</t>
  </si>
  <si>
    <t>Droseļvārsts  SPI-160</t>
  </si>
  <si>
    <t>Stiprinājums D125</t>
  </si>
  <si>
    <t>Stiprinājums D200</t>
  </si>
  <si>
    <t>Stiprinājums D250</t>
  </si>
  <si>
    <t>Trejgabals 125/100, tērauda, cinkots</t>
  </si>
  <si>
    <t>Trejgabals 200/160, tērauda, cinkots</t>
  </si>
  <si>
    <t>Stiprinājums D160</t>
  </si>
  <si>
    <t>Pāreja 160/125, tērauda, cinkota</t>
  </si>
  <si>
    <t>Dažādi darbi</t>
  </si>
  <si>
    <t>Izolācijas darbi</t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</si>
  <si>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</si>
  <si>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</si>
  <si>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r>
      <t>Līkums Ø200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</si>
  <si>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Vārstu uzstādīšana</t>
  </si>
  <si>
    <t>Āra restes uzstādīšana</t>
  </si>
  <si>
    <r>
      <t>Līkums Ø100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</si>
  <si>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r>
      <t>Līkums Ø250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</si>
  <si>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Difuzora uztādīšana</t>
  </si>
  <si>
    <t>Cinkotu gaisa vadu Ø100mm montāža</t>
  </si>
  <si>
    <t>Cinkotu gaisa vadu Ø125mm montāža</t>
  </si>
  <si>
    <t>Cinkotu gaisa vadu Ø160mm montāža</t>
  </si>
  <si>
    <r>
      <t>m</t>
    </r>
    <r>
      <rPr>
        <i/>
        <vertAlign val="superscript"/>
        <sz val="10"/>
        <rFont val="Arial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</si>
  <si>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3</t>
    </r>
  </si>
  <si>
    <t>t</t>
  </si>
  <si>
    <t>Griesti</t>
  </si>
  <si>
    <t>Grīdas flīzēšana</t>
  </si>
  <si>
    <t>Flīzes</t>
  </si>
  <si>
    <t>Špaktelis</t>
  </si>
  <si>
    <t>Demontāžas darbi</t>
  </si>
  <si>
    <t xml:space="preserve"> Pārsedze KP-1</t>
  </si>
  <si>
    <t xml:space="preserve"> Pārsedze KP-2</t>
  </si>
  <si>
    <t xml:space="preserve"> Pārsedze KP-3</t>
  </si>
  <si>
    <t>Durvis D-7</t>
  </si>
  <si>
    <t>Durvis D-8</t>
  </si>
  <si>
    <t>Iekārtu pieslēgšana elektroinstalācijas tīkliem</t>
  </si>
  <si>
    <t>1-8</t>
  </si>
  <si>
    <t>1-9</t>
  </si>
  <si>
    <t>1-10</t>
  </si>
  <si>
    <t>Logu bloku ar palodzēm demontāža</t>
  </si>
  <si>
    <t>1-11</t>
  </si>
  <si>
    <t>Durvju bloku demontāža</t>
  </si>
  <si>
    <t>1-12</t>
  </si>
  <si>
    <t>1-13</t>
  </si>
  <si>
    <t>7-33</t>
  </si>
  <si>
    <t>7-34</t>
  </si>
  <si>
    <t>7-35</t>
  </si>
  <si>
    <t>Linoleja grīdas seguma montāža pielīmējot visā plaknē un sametinot saduršuves</t>
  </si>
  <si>
    <t>Līme linolejam</t>
  </si>
  <si>
    <t>Sakausēšanas aukla šuvēm</t>
  </si>
  <si>
    <t>Grīdlīstes montāža</t>
  </si>
  <si>
    <t xml:space="preserve">Grīdlīste </t>
  </si>
  <si>
    <t>Skolas ēkas viena korpusa rekonstrukcija par pirmskolas iestādi Skolas ielā 1 Barkavā, Barkavas pag., Madonas novadā</t>
  </si>
  <si>
    <t>Skolas iela 1, Barkava, Barkavas pag., Madonas novads</t>
  </si>
  <si>
    <t>Materiāli veidņiem</t>
  </si>
  <si>
    <t>Sienu flīzēšana</t>
  </si>
  <si>
    <t>Lodveida ventīļu uzstādīšana</t>
  </si>
  <si>
    <t>Logs L-1</t>
  </si>
  <si>
    <t>k-ts</t>
  </si>
  <si>
    <t>Montāžs palīgmateriāli (skrūves, blīvēšanas, apdares materiāli, apdares līstes u.c.)</t>
  </si>
  <si>
    <t>Logi durvis palodzes</t>
  </si>
  <si>
    <t>Sienu izlīdzināšana ar sausā maisījuma javu</t>
  </si>
  <si>
    <t>Zemapmetuma grunts</t>
  </si>
  <si>
    <t xml:space="preserve">Hidroizolācijas ierīkošana sienām zem flīžu konstrukcijām </t>
  </si>
  <si>
    <t>Betons B15</t>
  </si>
  <si>
    <t>Dolomīta šķembas</t>
  </si>
  <si>
    <r>
      <t>m</t>
    </r>
    <r>
      <rPr>
        <b/>
        <vertAlign val="superscript"/>
        <sz val="10"/>
        <rFont val="Arial"/>
        <family val="2"/>
      </rPr>
      <t>3</t>
    </r>
  </si>
  <si>
    <t>Šķembas</t>
  </si>
  <si>
    <r>
      <t>m</t>
    </r>
    <r>
      <rPr>
        <b/>
        <vertAlign val="superscript"/>
        <sz val="10"/>
        <rFont val="Arial"/>
        <family val="2"/>
      </rPr>
      <t>2</t>
    </r>
  </si>
  <si>
    <t>Revīzijas OD50 uzstādīšana</t>
  </si>
  <si>
    <t>Revīzijas OD110 uzstādīšana</t>
  </si>
  <si>
    <t>Ārpus pārseguma montējamā ugunsdrošības manžetes uzstādīšana caurulei OD50</t>
  </si>
  <si>
    <t>Ārpus pārseguma montējamā ugunsdrošības manžetes uzstādīšana caurulei OD110</t>
  </si>
  <si>
    <t>Sledžu un rozešu montāža iesk.montāžas kārbu ierīkošanu un pieslēgšanu elektības tīklam</t>
  </si>
  <si>
    <t>Iekšējā elektroapgāde</t>
  </si>
  <si>
    <t>Pieplūdes-nosūces gaisa apstrādes sistēma PN 1</t>
  </si>
  <si>
    <t>Gaisa nosūces difuzors EFF-100</t>
  </si>
  <si>
    <t>Gaisa nosūces difuzors EFF-125</t>
  </si>
  <si>
    <t>Gaisa nosūces difuzors EFF-160</t>
  </si>
  <si>
    <t>Droseļvārsts  SPI-250</t>
  </si>
  <si>
    <t xml:space="preserve">Gaisa vads Ø100, tērauda, cinkots </t>
  </si>
  <si>
    <t>Gaisa vads Ø125, tērauda, cinkots</t>
  </si>
  <si>
    <t>Gaisa vads Ø160, tērauda, cinkots</t>
  </si>
  <si>
    <t>Gaisa vads Ø200, tērauda, cinkots</t>
  </si>
  <si>
    <t>Gaisa vads Ø250, tērauda, cinkots</t>
  </si>
  <si>
    <t>Gaisa vads Ø315, tērauda, cinkots</t>
  </si>
  <si>
    <t>Stiprinājums D315</t>
  </si>
  <si>
    <t>Pāreja 200/160, tērauda, cinkota</t>
  </si>
  <si>
    <t>Pāreja 250/200, tērauda, cinkota</t>
  </si>
  <si>
    <t>Pāreja 315/200, tērauda, cinkota</t>
  </si>
  <si>
    <t>Pāreja 315/250, tērauda, cinkota</t>
  </si>
  <si>
    <t>Trejgabals 160/100, tērauda, cinkots</t>
  </si>
  <si>
    <t>Trejgabals 315/315, tērauda, cinkots</t>
  </si>
  <si>
    <t>Cinkotu gaisa vadu Ø200mm montāža</t>
  </si>
  <si>
    <t>Cinkotu gaisa vadu Ø250mm montāža</t>
  </si>
  <si>
    <t>Cinkotu gaisa vadu Ø315mm montāža</t>
  </si>
  <si>
    <r>
      <t>Līkums Ø315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</si>
  <si>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Pāreja 250/125, tērauda, cinkota</t>
  </si>
  <si>
    <t>Gaisa vads Ø100, tērauda, cinkots</t>
  </si>
  <si>
    <t>Grīdas</t>
  </si>
  <si>
    <t>Kāpņu margas</t>
  </si>
  <si>
    <t>Ķīmiskie enkuri</t>
  </si>
  <si>
    <t>Cauruļu izolācijas darbi</t>
  </si>
  <si>
    <t>Plastmasas kanalizācijas cauruļu PP OD50 uzstādīšana grīdas konstrukcijā, ieskaitot veidgabalus</t>
  </si>
  <si>
    <t>Plastmasas kanalizācijas cauruļu PP OD50 uzstādīšana pie sienām un griestos, ieskaitot veidgabalus</t>
  </si>
  <si>
    <t>Trauku mazgātnes uzstādīšana komplektā ar maisītāju noslēgarmatūru un visiem nepieciešamajiem materiāliem pieslēgšanai pie ūdensvada un kanalizācijas tīkliem</t>
  </si>
  <si>
    <t>4-3</t>
  </si>
  <si>
    <t>4-4</t>
  </si>
  <si>
    <t>Dūmu detektors EA - 318 - 2</t>
  </si>
  <si>
    <t>Signalizācijas kabelis (EI 30 min) EUROSAFE 4x0,5</t>
  </si>
  <si>
    <t>Grupu aizsardzības automāts 1B10</t>
  </si>
  <si>
    <t>Diferenciālā strāvas aizsardzība 1N/25/0,03</t>
  </si>
  <si>
    <t>Automātu savienojošā kopne 12mod  400V</t>
  </si>
  <si>
    <t>El. rozetes mehānismi  230V 16A</t>
  </si>
  <si>
    <t>Divvietīgie rāmīši IP20</t>
  </si>
  <si>
    <t xml:space="preserve">Iekārto plākšņu grietu montāža </t>
  </si>
  <si>
    <t>Mazā arhitektūra</t>
  </si>
  <si>
    <t>Atkritumu tvertņu uzstādīšana</t>
  </si>
  <si>
    <t>Soliņu uzstādīšana</t>
  </si>
  <si>
    <t>Slidkalniņš "Zilonis"</t>
  </si>
  <si>
    <t>Smilšu kaste 2*2m ar pārklāju</t>
  </si>
  <si>
    <t>Atsperu šūpoles "Kuģītis"</t>
  </si>
  <si>
    <t>Atsperu šūpoles "Auto"</t>
  </si>
  <si>
    <t>Karuselis</t>
  </si>
  <si>
    <t>Šūpoles divvietīgas</t>
  </si>
  <si>
    <t xml:space="preserve">Rotaļu iekārta "Dubulttornis" </t>
  </si>
  <si>
    <t>Balansa šūpoles</t>
  </si>
  <si>
    <t>Montāžas palīgmateriāli iekārtu uzstādīšanai</t>
  </si>
  <si>
    <t>Rotaļu iekārtas</t>
  </si>
  <si>
    <t>Rotaļu iekārtu uzstādīšana</t>
  </si>
  <si>
    <t>Fibo armatūra</t>
  </si>
  <si>
    <t>Fibo bloki 200mm</t>
  </si>
  <si>
    <t xml:space="preserve">gb </t>
  </si>
  <si>
    <t>Montāžas kārbas z/apm. divvietīgās</t>
  </si>
  <si>
    <t>Montāžas kārbas z/apm. vienvietīgās</t>
  </si>
  <si>
    <t>Vienvirziena vārsta uzstādīšana</t>
  </si>
  <si>
    <t>Nozarkārbas HP 70 IP44</t>
  </si>
  <si>
    <t>Evakuācijas izejas gaismeklis pie sienas 8W , 3h</t>
  </si>
  <si>
    <t>El.slēdzis pārsl..z/apm. Ar rāmīti IP 20 , I nom = 10 A , U = 230 V</t>
  </si>
  <si>
    <t>El.slēdzis pārsl..z/apm. Ar rāmīti IP 44 , I nom = 10 A , U = 230 V</t>
  </si>
  <si>
    <t>Gaismeklis  pie griestiem CAMEA 2x9W 230V IP44</t>
  </si>
  <si>
    <t>Hidroizolācijas ierīkošana grīdām sanitārajos mezglos</t>
  </si>
  <si>
    <t>Apgaismojuma ķermeņu ar spuldzēm un visiem nepieciešamajiem palīgmateriāliem montāža un pieslēgšana elektrības tīkliem</t>
  </si>
  <si>
    <t>Sadalne 36 mod.</t>
  </si>
  <si>
    <t>El. rozete vienvietīgas ar rāmīti, zem/apm. IP44 230V 16A</t>
  </si>
  <si>
    <t>El.slēdzis divtaustiņu z/apm. Ar rāmīti IP 20 , I nom = 10 A , U = 230 V</t>
  </si>
  <si>
    <t>Kabelis - PPJ 3 * 1.5mm2</t>
  </si>
  <si>
    <t>13-1</t>
  </si>
  <si>
    <t>13-2</t>
  </si>
  <si>
    <t>Saliekamo dz/betona pakāpienu uzstādīšana atbilstoši ražotāja norādījumiem</t>
  </si>
  <si>
    <t>5-54</t>
  </si>
  <si>
    <t>Betona ,dzelzbetona un tērauda konstrukcijas</t>
  </si>
  <si>
    <t>10-1</t>
  </si>
  <si>
    <t>10-2</t>
  </si>
  <si>
    <t>Koka plākšņu grīdas seguma nojaukšana</t>
  </si>
  <si>
    <t>Rekonstruējamā korpusa elektroinstalācijas nojaukšana</t>
  </si>
  <si>
    <t>Rekonstruējamā korpusa 1 un 2 stāva vecās vēdināšanas sistēmas nojaukšana</t>
  </si>
  <si>
    <t>Linoleja grīdas seguma nojaukšana</t>
  </si>
  <si>
    <t>OSB 18mm</t>
  </si>
  <si>
    <t>Zāģmateriāli</t>
  </si>
  <si>
    <t>Pamati pacēlājam un evakuācijas kāpnēm</t>
  </si>
  <si>
    <t>Sagatavo un uzstāda veidņus,  betonē monolītus lentveida pamatu</t>
  </si>
  <si>
    <t>Ietvju, laukumu uzmērīšana un nospraušana</t>
  </si>
  <si>
    <t>gab</t>
  </si>
  <si>
    <t>Ūdenskrāna demontāža</t>
  </si>
  <si>
    <t>Betona plākšņu celiņu nojaukšana</t>
  </si>
  <si>
    <t>Aku vāku līmeņošana līdz projektētajām augstuma atzīmēm</t>
  </si>
  <si>
    <t>Betona bruģakmens seguma izbūve</t>
  </si>
  <si>
    <t xml:space="preserve">Augu zemes noņemšana h=15cm </t>
  </si>
  <si>
    <t>Gultnes izstrāde seguma izbūvei</t>
  </si>
  <si>
    <t xml:space="preserve">Pamatnes planēšana pirms seguma ieklāšanas </t>
  </si>
  <si>
    <t>Ietvju apmaļu uzstādīšana un nostiprināšana betonā</t>
  </si>
  <si>
    <t>Ietves nostiprināšana, izbūvējot betonētu maliņu</t>
  </si>
  <si>
    <t xml:space="preserve">Dolomīta šķembu maisījuma (fr. 0-32mm, h=12cm) pamata izbūve </t>
  </si>
  <si>
    <t xml:space="preserve">Smilts slāņa izbūve  5cm biezumā no  drenējošas smilts (kfiltr.&gt;1m/24h) </t>
  </si>
  <si>
    <t>Kāpņu pamatu izbūve no stiegrota monolīta betona</t>
  </si>
  <si>
    <t>Stiegru siets Ø8 mm 150x150</t>
  </si>
  <si>
    <t>Kāpņu margu izgatavošana krāsošana un uzstādīšana</t>
  </si>
  <si>
    <t>Tērauda caurule 48,3x2,6</t>
  </si>
  <si>
    <t>Polimērbetona vanniņa ar integrētu cinkotu tērauda malu un DN 100 izvadu vanniņas vidū (75*50cm)</t>
  </si>
  <si>
    <t>Alumīnija profili ar gumijotu paklāju, melnā krāsā (75*50cm)</t>
  </si>
  <si>
    <t xml:space="preserve">ACO Vario kājslauķa sistēmas izbūve, ieskaitot, montāžas palīgmateriālus pievienošanai pie lietus kanalizācijas </t>
  </si>
  <si>
    <t>Montāžas palīgmateriāli (stiprinājumi atbalsta detaļas u.c.)</t>
  </si>
  <si>
    <t>Krāsa</t>
  </si>
  <si>
    <t>Esošo atbalstsienu remonts, atbalstsienas pagarināšana līdz kāpņu laiduma beigām</t>
  </si>
  <si>
    <t>Pakāpienu atbalsta detaļa</t>
  </si>
  <si>
    <t>Caurule kvadrātveida 15*15*1.5</t>
  </si>
  <si>
    <t>Caurule kvadrātveida 20*20*1.5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</si>
  <si>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</si>
  <si>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</si>
  <si>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</si>
  <si>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</si>
  <si>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</si>
  <si>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</si>
  <si>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</si>
  <si>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</si>
  <si>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</si>
  <si>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</si>
  <si>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</si>
  <si>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</si>
  <si>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</si>
  <si>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</si>
  <si>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</si>
  <si>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</si>
  <si>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</si>
  <si>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</si>
  <si>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</si>
  <si>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</si>
  <si>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</si>
  <si>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</si>
  <si>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</si>
  <si>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</si>
  <si>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</si>
  <si>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</si>
  <si>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</si>
  <si>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</si>
  <si>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</si>
  <si>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Visi darbu veidi un materiālu daudzumi ir noteikti teorētiski.</t>
  </si>
  <si>
    <t>tehnoloģiski pareiza izpilde pēc spēkā esošajiem normatīviem.</t>
  </si>
  <si>
    <t>Materiālu apjomi, kuri iebūvējot ir norādīti m³, ir sastādīti ievērojot materiālu sablīvēšanās koeficientus būvniecības laikā.</t>
  </si>
  <si>
    <t>Beramie un gabalmateriāli doti iebūvētā veidā.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</si>
  <si>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</si>
  <si>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</si>
  <si>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</si>
  <si>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Piezīmes: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</si>
  <si>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</si>
  <si>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</si>
  <si>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Visus nepieciešamos izstrādājumus un materiālus iebūvēt atbilstoši konkrētā ražotāja instrukcijām un noteikumiem.</t>
  </si>
  <si>
    <t>Mūra sienu krāsošana</t>
  </si>
  <si>
    <t>Mūra sienu gruntēšana, špaktelēšana, slīpēšana</t>
  </si>
  <si>
    <t>Ģipškartona sienu krāsošana</t>
  </si>
  <si>
    <t>Palīgmateriāli</t>
  </si>
  <si>
    <t>Lenta stūriem</t>
  </si>
  <si>
    <t xml:space="preserve">Flīžu līme </t>
  </si>
  <si>
    <t xml:space="preserve">Grunts </t>
  </si>
  <si>
    <t xml:space="preserve">Špaktelis </t>
  </si>
  <si>
    <t>Smilšpapīrs</t>
  </si>
  <si>
    <t>Betona griestu gruntēšana, špaktelēšana, slīpēšana</t>
  </si>
  <si>
    <t>Hidroizolācija</t>
  </si>
  <si>
    <t>100m</t>
  </si>
  <si>
    <t>Gaisa pieplūdes difuzors Balance        S-160</t>
  </si>
  <si>
    <t>Gaisa pieplūdes difuzors Balance        S-100</t>
  </si>
  <si>
    <t>Gaisa pieplūdes difuzors Balance        S-125</t>
  </si>
  <si>
    <t>Gaisa nosūces difuzors EFF-200</t>
  </si>
  <si>
    <t>Gaisa pieplūdes difuzors JSR 200</t>
  </si>
  <si>
    <t>Gaisa pieplūdes difuzors JSR 250</t>
  </si>
  <si>
    <t>Droseļvārsts  SPI-200</t>
  </si>
  <si>
    <t>Droseļvārsts  SPI-100</t>
  </si>
  <si>
    <t xml:space="preserve">Klozetpoda (bērnu) uztādīšana komplektā ar skalošanas tvertni un ūdensvada noslēgvārstu un visām nepieciešamajām veiddaļām pievienošanai gan pie kanalizācijas,  gan pie ūdensvada tīkliem. </t>
  </si>
  <si>
    <t>Roku mazgātnes (bērnu) uzstādīšana komplektā ar krānu, noslēgarmatūru un visiem nepieciešamajiem materiāliem pieslēgšanai pie ūdensvada un kanalizācijas tīkliem</t>
  </si>
  <si>
    <t>Sagatavo vietu, betonē dušas vāceli D(b)1 90x90cm h=600mm (bērniem 1&gt;3 gadiem) uzstāda, pievieno trapu kanalizācijas tīkliem, veic nepieciešamos hidroizolācijas un flīzēšanas darbus</t>
  </si>
  <si>
    <t>Sagatavo vietu, betonē dušas vāceli D(b)1 90x90cm h=300mm (bērniem &gt;3 gadiem) uzstāda, pievieno trapu kanalizācijas tīkliem, veic nepieciešamos hidroizolācijas un flīzēšanas darbus</t>
  </si>
  <si>
    <t>Sagatavo vietu, betonē kāju mazgātni Km1;Km2 55cmx150cm h=400 uzstāda, pievieno trapu kanalizācijas tīkliem, veic hidroizolācijas un flīzēšanas darbus</t>
  </si>
  <si>
    <t>Iekšējā kanalizācija</t>
  </si>
  <si>
    <t>10-3</t>
  </si>
  <si>
    <t>10-4</t>
  </si>
  <si>
    <t>10-5</t>
  </si>
  <si>
    <t>Pievienošanās pie esošā ūdensvada, ieskaitot veidgabalus</t>
  </si>
  <si>
    <t>Iekšējais ūdensvads</t>
  </si>
  <si>
    <t xml:space="preserve">90º līkumus paredzēts izbūvēt vai nu ar 2x45 º līkumiem vai nu arī ar vienu 90º </t>
  </si>
  <si>
    <t xml:space="preserve">līkumu, tikai ar nosacījumu, ka tas ir noapaļotais līkums. Arī 90º pievienojumi </t>
  </si>
  <si>
    <t>izbūvējami ar trejgabalu 45 º + līkums 45 º, vai arī ar noapaļoto 90 º trejgabalu.</t>
  </si>
  <si>
    <t>Sanitāri tehnisko ierīču tipu un formu izvēlas pasūtītājs.</t>
  </si>
  <si>
    <t>Sanitārtehniskās ierīces paredzētas komplektā ar jaucēkrāniem un noslēgvārstiem,</t>
  </si>
  <si>
    <t>kā arī sifoniem, un nepieciešamo komplektāciju ierīču pievienošanai gan pie</t>
  </si>
  <si>
    <t>ūdens gan pie kanalizācijas tīkliem, kā arī stiprinājumiem pie ģipškartona sienas, ja nepieciešams.</t>
  </si>
  <si>
    <t xml:space="preserve">Cinkots kantainais gaisa vadus 821x440h mm </t>
  </si>
  <si>
    <t>Cinkotu gaisa vadu Ø400mm montāža</t>
  </si>
  <si>
    <t>Gaisa vads Ø400, tērauda, cinkots</t>
  </si>
  <si>
    <t>Cinkotu kantaino gaisa vadu montāža</t>
  </si>
  <si>
    <r>
      <t>Līkums Ø160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</si>
  <si>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r>
      <t>Līkums Ø200 45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</si>
  <si>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r>
      <t>Līkums Ø400 45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</si>
  <si>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r>
      <t>Līkums Ø400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</si>
  <si>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Pāreja 200/100, tērauda, cinkota</t>
  </si>
  <si>
    <t>Pāreja 200/125, tērauda, cinkota</t>
  </si>
  <si>
    <t>Trejgabals 200/100, tērauda, cinkots</t>
  </si>
  <si>
    <t>Trejgabals 200/125, tērauda, cinkots</t>
  </si>
  <si>
    <t>Trejgabals 200/200, tērauda, cinkots</t>
  </si>
  <si>
    <t>Pāreja 250/160, tērauda, cinkota</t>
  </si>
  <si>
    <t>Pāreja 315/160, tērauda, cinkota</t>
  </si>
  <si>
    <t>Pāreja 400/250, tērauda, cinkota</t>
  </si>
  <si>
    <t>Pāreja 400/315, tērauda, cinkota</t>
  </si>
  <si>
    <t>Pāreja Ø400 821x313h, tērauda, cinkota</t>
  </si>
  <si>
    <t>Sānu pievienojums 315/250</t>
  </si>
  <si>
    <t>Sānu pievienojums 250/125</t>
  </si>
  <si>
    <t>Trejgabals 125/125, tērauda, cinkots</t>
  </si>
  <si>
    <t>Trejgabals 160/125, tērauda, cinkots</t>
  </si>
  <si>
    <t>Trejgabals 160/160, tērauda, cinkots</t>
  </si>
  <si>
    <t>Trejgabals 250/160, tērauda, cinkots</t>
  </si>
  <si>
    <t>Trejgabals 250/250, tērauda, cinkots</t>
  </si>
  <si>
    <t>Trejgabals 315/250, tērauda, cinkots</t>
  </si>
  <si>
    <t>Trejgabals 400/400, tērauda, cinkots</t>
  </si>
  <si>
    <t>Droseļvārsts  SPI-F 160NM 230A ar motoru 230V</t>
  </si>
  <si>
    <t>Droseļvārsts  SPI-F 200NM 230A ar motoru 230V</t>
  </si>
  <si>
    <t>Betons B25</t>
  </si>
  <si>
    <t>Ierīko šķembu pamatkārtu, noblietē zem lentveida pamatiem b=100mm</t>
  </si>
  <si>
    <t xml:space="preserve">Grunts izstrāde, atpakaļpiebēršana pamatiem ieskaitot liekās grunts pārvietošanu un izlīdzināšanu </t>
  </si>
  <si>
    <t>2-1</t>
  </si>
  <si>
    <t>2-2</t>
  </si>
  <si>
    <t>2-3</t>
  </si>
  <si>
    <t>2-4</t>
  </si>
  <si>
    <t>2-5</t>
  </si>
  <si>
    <t>2-6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</si>
  <si>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</si>
  <si>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</si>
  <si>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</si>
  <si>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</si>
  <si>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</si>
  <si>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</si>
  <si>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</si>
  <si>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</si>
  <si>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</si>
  <si>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</si>
  <si>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</si>
  <si>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</si>
  <si>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</si>
  <si>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</si>
  <si>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</si>
  <si>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</si>
  <si>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</si>
  <si>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</si>
  <si>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</si>
  <si>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</si>
  <si>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</si>
  <si>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</si>
  <si>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</si>
  <si>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</si>
  <si>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</si>
  <si>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</si>
  <si>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</si>
  <si>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</si>
  <si>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</si>
  <si>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</si>
  <si>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</si>
  <si>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</si>
  <si>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</si>
  <si>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</si>
  <si>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</si>
  <si>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</si>
  <si>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</si>
  <si>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</si>
  <si>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</si>
  <si>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</si>
  <si>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</si>
  <si>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</si>
  <si>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</si>
  <si>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</si>
  <si>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</si>
  <si>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</si>
  <si>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</si>
  <si>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</si>
  <si>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</si>
  <si>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</si>
  <si>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</si>
  <si>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</si>
  <si>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</si>
  <si>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</si>
  <si>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</si>
  <si>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</si>
  <si>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10-74</t>
  </si>
  <si>
    <t>10-75</t>
  </si>
  <si>
    <t>10-76</t>
  </si>
  <si>
    <t>10-77</t>
  </si>
  <si>
    <t>10-78</t>
  </si>
  <si>
    <t>10-79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</si>
  <si>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</si>
  <si>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</si>
  <si>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</si>
  <si>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</si>
  <si>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</si>
  <si>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</si>
  <si>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</si>
  <si>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</si>
  <si>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</si>
  <si>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</si>
  <si>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10-90</t>
  </si>
  <si>
    <t>Logs L-2 EI-30</t>
  </si>
  <si>
    <t>Durvis D-1,EI-30</t>
  </si>
  <si>
    <t>Durvis D-2,EI-30</t>
  </si>
  <si>
    <t>Durvis D-11 EI-30</t>
  </si>
  <si>
    <t>Durvis D-3, EI-30</t>
  </si>
  <si>
    <t>Durvis D-4, EI-30</t>
  </si>
  <si>
    <t>Durvis D-5, EI-30</t>
  </si>
  <si>
    <t>Durvis D-6, EI30</t>
  </si>
  <si>
    <t>Durvju bloku montāža komplektā ar visiem montāžas palīgmateriāliem, ieskaitot durvju ailu sānmalu apdare</t>
  </si>
  <si>
    <t>Konstrukcijas piebēršana ar salizturīgu smilti un blietēšana pa kārtām</t>
  </si>
  <si>
    <t>Salizturīga smilts</t>
  </si>
  <si>
    <t>Saliekamie dz/betona pakāpieni L=1,6m, salizturība &gt;F100, ≈160kg</t>
  </si>
  <si>
    <t>Skaņas signāls(ārējais) LD-281</t>
  </si>
  <si>
    <t>Diode IN4002</t>
  </si>
  <si>
    <t>9-18</t>
  </si>
  <si>
    <t>Kopsavilkuma  par darbu vai konstruktīvo elementu veidiem</t>
  </si>
  <si>
    <t>Kods, būvdarbu apjomu Nr.</t>
  </si>
  <si>
    <t>BA-1/5/2010</t>
  </si>
  <si>
    <t>BA-2/5/2010</t>
  </si>
  <si>
    <t>BA-3/5/2010</t>
  </si>
  <si>
    <t>3-1</t>
  </si>
  <si>
    <t>Kopā</t>
  </si>
  <si>
    <t>Kopā tiešās izmaksas:</t>
  </si>
  <si>
    <t xml:space="preserve">Madonas novada pašvaldība </t>
  </si>
  <si>
    <t>Materiālu apmaiņas un būvgružu transporta izdevumi</t>
  </si>
  <si>
    <t>Sastādīja: ________________</t>
  </si>
  <si>
    <t>Pārbaudīja: ________________</t>
  </si>
  <si>
    <t>Sert.Nr.</t>
  </si>
  <si>
    <t>"__."                         2011</t>
  </si>
  <si>
    <t>Tajā skaitā</t>
  </si>
  <si>
    <t>Darba alga</t>
  </si>
  <si>
    <t>Tāmes izmaksas (LVL)</t>
  </si>
  <si>
    <t>Materiāli</t>
  </si>
  <si>
    <t>Madonas novada pašvaldība</t>
  </si>
  <si>
    <t xml:space="preserve">Būvniecības  koptāme </t>
  </si>
  <si>
    <t>Nr. p.k.</t>
  </si>
  <si>
    <t>Tāmes  p.k.</t>
  </si>
  <si>
    <t>Objekta  nosaukums</t>
  </si>
  <si>
    <t>Objekta izmaksas  (Ls)</t>
  </si>
  <si>
    <t>Kopsavilkuma tāme</t>
  </si>
  <si>
    <t>PVN(%)</t>
  </si>
  <si>
    <t xml:space="preserve">Pavisam būvniecības izmaksas: </t>
  </si>
  <si>
    <t>"_  ."                         2011</t>
  </si>
  <si>
    <t>Virsizdevumi, %</t>
  </si>
  <si>
    <t>t.sk. darba aizsardzība</t>
  </si>
  <si>
    <t>Peļņa, %</t>
  </si>
  <si>
    <t>Darba devēja sociālais nodoklis % 24,09</t>
  </si>
  <si>
    <t>Pavisam kopā</t>
  </si>
  <si>
    <t>Izpildītājs</t>
  </si>
  <si>
    <t>Būvdarbi skolas ēkas viena korpusa rekonstrukcijai par pirmsskolas iestādi, MNP2011/16</t>
  </si>
  <si>
    <t xml:space="preserve">Iepirkuma identifikācijas Nr.  </t>
  </si>
  <si>
    <t xml:space="preserve">Iepirkuma identifikācijas Nr. </t>
  </si>
  <si>
    <t>Iepirkuma identifikācijas Nr.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</si>
</sst>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L_s"/>
    <numFmt numFmtId="173" formatCode="0.0"/>
    <numFmt numFmtId="174" formatCode="0.000"/>
    <numFmt numFmtId="175" formatCode="0.00000"/>
    <numFmt numFmtId="176" formatCode="0.000000"/>
    <numFmt numFmtId="177" formatCode="0.0000"/>
    <numFmt numFmtId="178" formatCode="#,##0.0"/>
    <numFmt numFmtId="179" formatCode="#,##0.0\ _L_s"/>
    <numFmt numFmtId="180" formatCode="#,##0\ _L_s"/>
    <numFmt numFmtId="181" formatCode="0.0000000"/>
    <numFmt numFmtId="182" formatCode="0.00000000"/>
    <numFmt numFmtId="183" formatCode="yyyy\-mm\-dd;@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_);_(* \(#,##0.0\);_(* &quot;-&quot;??_);_(@_)"/>
    <numFmt numFmtId="194" formatCode="_(* #,##0_);_(* \(#,##0\);_(* &quot;-&quot;??_);_(@_)"/>
    <numFmt numFmtId="195" formatCode="_(* #,##0.00_);_(* \(#,##0.00\);_(* \-??_);_(@_)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8"/>
      <name val="Arial"/>
      <family val="0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10"/>
      <name val="LT Arial"/>
      <family val="0"/>
    </font>
    <font>
      <b/>
      <sz val="10"/>
      <name val="LT Arial"/>
      <family val="0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vertAlign val="superscript"/>
      <sz val="10"/>
      <name val="Arial"/>
      <family val="2"/>
    </font>
    <font>
      <i/>
      <u val="single"/>
      <sz val="9"/>
      <color indexed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u val="single"/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color indexed="10"/>
      <name val="Arial"/>
      <family val="2"/>
    </font>
    <font>
      <b/>
      <u val="single"/>
      <sz val="14"/>
      <name val="Times New Roman"/>
      <family val="1"/>
    </font>
    <font>
      <b/>
      <sz val="10"/>
      <name val="Helv"/>
      <family val="0"/>
    </font>
    <font>
      <sz val="8"/>
      <name val="Helv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27" borderId="1" applyNumberFormat="0" applyAlignment="0" applyProtection="0"/>
    <xf numFmtId="0" fontId="28" fillId="0" borderId="0" applyNumberFormat="0" applyFill="0" applyBorder="0" applyAlignment="0" applyProtection="0"/>
    <xf numFmtId="0" fontId="60" fillId="26" borderId="2" applyNumberForma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171" fontId="1" fillId="0" borderId="10" xfId="40" applyFont="1" applyFill="1" applyBorder="1" applyAlignment="1">
      <alignment horizontal="center" vertical="center"/>
    </xf>
    <xf numFmtId="171" fontId="4" fillId="0" borderId="12" xfId="40" applyFont="1" applyFill="1" applyBorder="1" applyAlignment="1">
      <alignment horizontal="center" vertical="center"/>
    </xf>
    <xf numFmtId="171" fontId="0" fillId="0" borderId="11" xfId="4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horizontal="center" vertical="center"/>
    </xf>
    <xf numFmtId="171" fontId="0" fillId="0" borderId="10" xfId="4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9" fontId="0" fillId="0" borderId="0" xfId="0" applyNumberFormat="1" applyFont="1" applyFill="1" applyAlignment="1">
      <alignment/>
    </xf>
    <xf numFmtId="171" fontId="0" fillId="0" borderId="0" xfId="4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1" fontId="0" fillId="0" borderId="12" xfId="4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/>
    </xf>
    <xf numFmtId="171" fontId="4" fillId="0" borderId="10" xfId="40" applyFont="1" applyFill="1" applyBorder="1" applyAlignment="1">
      <alignment horizontal="center" vertical="center"/>
    </xf>
    <xf numFmtId="171" fontId="1" fillId="0" borderId="10" xfId="4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1" fontId="4" fillId="0" borderId="10" xfId="4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171" fontId="4" fillId="0" borderId="11" xfId="40" applyFont="1" applyFill="1" applyBorder="1" applyAlignment="1">
      <alignment horizontal="center" vertical="center"/>
    </xf>
    <xf numFmtId="171" fontId="0" fillId="0" borderId="10" xfId="40" applyFont="1" applyFill="1" applyBorder="1" applyAlignment="1">
      <alignment horizontal="center" vertical="center"/>
    </xf>
    <xf numFmtId="171" fontId="0" fillId="0" borderId="11" xfId="40" applyFont="1" applyFill="1" applyBorder="1" applyAlignment="1">
      <alignment horizontal="center" vertical="center"/>
    </xf>
    <xf numFmtId="171" fontId="1" fillId="0" borderId="11" xfId="4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shrinkToFi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 shrinkToFi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1" fontId="1" fillId="0" borderId="12" xfId="4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center"/>
    </xf>
    <xf numFmtId="171" fontId="1" fillId="0" borderId="10" xfId="4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1" fontId="4" fillId="0" borderId="10" xfId="4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1" fontId="4" fillId="0" borderId="12" xfId="4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1" fontId="1" fillId="0" borderId="11" xfId="4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1" fontId="4" fillId="0" borderId="11" xfId="4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/>
    </xf>
    <xf numFmtId="171" fontId="0" fillId="0" borderId="11" xfId="4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7" xfId="50" applyFont="1" applyFill="1" applyBorder="1" applyAlignment="1">
      <alignment/>
      <protection/>
    </xf>
    <xf numFmtId="0" fontId="1" fillId="0" borderId="10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right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50" applyNumberFormat="1" applyFont="1" applyFill="1" applyBorder="1" applyAlignment="1">
      <alignment horizontal="left" vertical="center" wrapText="1"/>
      <protection/>
    </xf>
    <xf numFmtId="0" fontId="1" fillId="0" borderId="10" xfId="50" applyFont="1" applyFill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0" xfId="50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/>
    </xf>
    <xf numFmtId="0" fontId="4" fillId="0" borderId="10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vertical="center"/>
      <protection/>
    </xf>
    <xf numFmtId="1" fontId="15" fillId="0" borderId="10" xfId="0" applyNumberFormat="1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71" fontId="24" fillId="0" borderId="10" xfId="40" applyFont="1" applyFill="1" applyBorder="1" applyAlignment="1">
      <alignment horizontal="center" vertical="center" wrapText="1"/>
    </xf>
    <xf numFmtId="171" fontId="0" fillId="0" borderId="10" xfId="4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71" fontId="1" fillId="0" borderId="12" xfId="4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1" fontId="1" fillId="0" borderId="0" xfId="4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1" fontId="31" fillId="0" borderId="10" xfId="4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71" fontId="1" fillId="0" borderId="18" xfId="4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 shrinkToFit="1"/>
    </xf>
    <xf numFmtId="173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71" fontId="1" fillId="0" borderId="19" xfId="40" applyFont="1" applyFill="1" applyBorder="1" applyAlignment="1">
      <alignment horizontal="center" vertical="center"/>
    </xf>
    <xf numFmtId="171" fontId="0" fillId="0" borderId="11" xfId="40" applyFont="1" applyFill="1" applyBorder="1" applyAlignment="1">
      <alignment vertical="center" wrapText="1"/>
    </xf>
    <xf numFmtId="171" fontId="0" fillId="0" borderId="10" xfId="4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15" xfId="40" applyFont="1" applyFill="1" applyBorder="1" applyAlignment="1">
      <alignment vertical="center" wrapText="1"/>
    </xf>
    <xf numFmtId="0" fontId="34" fillId="0" borderId="11" xfId="43" applyFont="1" applyFill="1" applyBorder="1" applyAlignment="1" applyProtection="1">
      <alignment vertical="center" wrapText="1"/>
      <protection/>
    </xf>
    <xf numFmtId="0" fontId="34" fillId="0" borderId="10" xfId="43" applyFont="1" applyFill="1" applyBorder="1" applyAlignment="1" applyProtection="1">
      <alignment vertical="center" wrapText="1"/>
      <protection/>
    </xf>
    <xf numFmtId="0" fontId="34" fillId="0" borderId="15" xfId="43" applyFont="1" applyFill="1" applyBorder="1" applyAlignment="1" applyProtection="1">
      <alignment vertical="center" wrapText="1"/>
      <protection/>
    </xf>
    <xf numFmtId="17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171" fontId="0" fillId="0" borderId="0" xfId="40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38" fillId="0" borderId="20" xfId="0" applyNumberFormat="1" applyFont="1" applyFill="1" applyBorder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49" fontId="38" fillId="0" borderId="23" xfId="0" applyNumberFormat="1" applyFont="1" applyFill="1" applyBorder="1" applyAlignment="1">
      <alignment horizontal="center"/>
    </xf>
    <xf numFmtId="195" fontId="11" fillId="0" borderId="24" xfId="40" applyNumberFormat="1" applyFont="1" applyFill="1" applyBorder="1" applyAlignment="1" applyProtection="1">
      <alignment horizontal="center" vertical="top"/>
      <protection/>
    </xf>
    <xf numFmtId="195" fontId="0" fillId="0" borderId="0" xfId="40" applyNumberFormat="1" applyFont="1" applyFill="1" applyBorder="1" applyAlignment="1" applyProtection="1">
      <alignment horizontal="center" vertical="top"/>
      <protection/>
    </xf>
    <xf numFmtId="0" fontId="0" fillId="0" borderId="0" xfId="40" applyNumberFormat="1" applyFont="1" applyFill="1" applyBorder="1" applyAlignment="1" applyProtection="1">
      <alignment horizontal="center" vertical="top"/>
      <protection/>
    </xf>
    <xf numFmtId="49" fontId="11" fillId="0" borderId="25" xfId="0" applyNumberFormat="1" applyFont="1" applyFill="1" applyBorder="1" applyAlignment="1">
      <alignment horizontal="center"/>
    </xf>
    <xf numFmtId="1" fontId="0" fillId="0" borderId="0" xfId="4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38" fillId="0" borderId="26" xfId="0" applyNumberFormat="1" applyFont="1" applyFill="1" applyBorder="1" applyAlignment="1" applyProtection="1">
      <alignment horizontal="right" vertical="top"/>
      <protection/>
    </xf>
    <xf numFmtId="195" fontId="38" fillId="0" borderId="27" xfId="40" applyNumberFormat="1" applyFont="1" applyFill="1" applyBorder="1" applyAlignment="1" applyProtection="1">
      <alignment horizontal="center" vertical="top"/>
      <protection/>
    </xf>
    <xf numFmtId="195" fontId="1" fillId="0" borderId="0" xfId="40" applyNumberFormat="1" applyFont="1" applyFill="1" applyBorder="1" applyAlignment="1" applyProtection="1">
      <alignment horizontal="center" vertical="top"/>
      <protection/>
    </xf>
    <xf numFmtId="0" fontId="1" fillId="0" borderId="0" xfId="40" applyNumberFormat="1" applyFont="1" applyFill="1" applyBorder="1" applyAlignment="1" applyProtection="1">
      <alignment horizontal="center" vertical="top"/>
      <protection/>
    </xf>
    <xf numFmtId="0" fontId="38" fillId="0" borderId="28" xfId="0" applyNumberFormat="1" applyFont="1" applyFill="1" applyBorder="1" applyAlignment="1" applyProtection="1">
      <alignment horizontal="right" vertical="top"/>
      <protection/>
    </xf>
    <xf numFmtId="9" fontId="38" fillId="0" borderId="29" xfId="0" applyNumberFormat="1" applyFont="1" applyFill="1" applyBorder="1" applyAlignment="1" applyProtection="1">
      <alignment horizontal="center" vertical="top"/>
      <protection/>
    </xf>
    <xf numFmtId="195" fontId="11" fillId="0" borderId="30" xfId="40" applyNumberFormat="1" applyFont="1" applyFill="1" applyBorder="1" applyAlignment="1" applyProtection="1">
      <alignment horizontal="center" vertical="top"/>
      <protection/>
    </xf>
    <xf numFmtId="0" fontId="38" fillId="0" borderId="31" xfId="0" applyNumberFormat="1" applyFont="1" applyFill="1" applyBorder="1" applyAlignment="1" applyProtection="1">
      <alignment horizontal="right" vertical="top"/>
      <protection/>
    </xf>
    <xf numFmtId="0" fontId="38" fillId="0" borderId="29" xfId="0" applyNumberFormat="1" applyFont="1" applyFill="1" applyBorder="1" applyAlignment="1" applyProtection="1">
      <alignment horizontal="right" vertical="top"/>
      <protection/>
    </xf>
    <xf numFmtId="195" fontId="38" fillId="0" borderId="30" xfId="4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9" fontId="1" fillId="0" borderId="0" xfId="0" applyNumberFormat="1" applyFont="1" applyFill="1" applyBorder="1" applyAlignment="1" applyProtection="1">
      <alignment horizontal="center" vertical="top"/>
      <protection/>
    </xf>
    <xf numFmtId="195" fontId="0" fillId="0" borderId="0" xfId="40" applyNumberFormat="1" applyFont="1" applyFill="1" applyBorder="1" applyAlignment="1" applyProtection="1">
      <alignment vertical="top"/>
      <protection/>
    </xf>
    <xf numFmtId="195" fontId="1" fillId="0" borderId="0" xfId="4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8" fillId="0" borderId="32" xfId="0" applyNumberFormat="1" applyFont="1" applyFill="1" applyBorder="1" applyAlignment="1" applyProtection="1">
      <alignment horizontal="center" vertical="center" wrapText="1"/>
      <protection/>
    </xf>
    <xf numFmtId="0" fontId="38" fillId="0" borderId="31" xfId="5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 vertical="center"/>
    </xf>
    <xf numFmtId="0" fontId="38" fillId="0" borderId="28" xfId="0" applyNumberFormat="1" applyFont="1" applyFill="1" applyBorder="1" applyAlignment="1" applyProtection="1">
      <alignment horizontal="right" vertical="top"/>
      <protection/>
    </xf>
    <xf numFmtId="0" fontId="11" fillId="0" borderId="28" xfId="51" applyFont="1" applyBorder="1" applyAlignment="1">
      <alignment horizontal="left"/>
      <protection/>
    </xf>
    <xf numFmtId="0" fontId="11" fillId="0" borderId="33" xfId="0" applyFont="1" applyFill="1" applyBorder="1" applyAlignment="1">
      <alignment horizontal="center" vertical="center"/>
    </xf>
    <xf numFmtId="0" fontId="38" fillId="0" borderId="34" xfId="0" applyNumberFormat="1" applyFont="1" applyFill="1" applyBorder="1" applyAlignment="1" applyProtection="1">
      <alignment horizontal="right" vertical="top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</cellXfs>
  <cellStyles count="51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2" xfId="50"/>
    <cellStyle name="Normal_TD15" xfId="51"/>
    <cellStyle name="Nosaukums" xfId="52"/>
    <cellStyle name="Pārbaudes šūna" xfId="53"/>
    <cellStyle name="Paskaidrojošs teksts" xfId="54"/>
    <cellStyle name="Piezīme" xfId="55"/>
    <cellStyle name="Percent" xfId="56"/>
    <cellStyle name="Saistītā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N24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9.00390625" style="0" customWidth="1"/>
    <col min="2" max="2" width="23.28125" style="0" customWidth="1"/>
    <col min="3" max="3" width="9.00390625" style="0" customWidth="1"/>
    <col min="4" max="4" width="28.140625" style="0" customWidth="1"/>
    <col min="5" max="5" width="9.28125" style="0" customWidth="1"/>
    <col min="6" max="6" width="23.28125" style="0" customWidth="1"/>
    <col min="7" max="7" width="11.28125" style="0" customWidth="1"/>
  </cols>
  <sheetData>
    <row r="2" spans="1:10" ht="15.75">
      <c r="A2" s="297" t="s">
        <v>1056</v>
      </c>
      <c r="B2" s="297"/>
      <c r="C2" s="297"/>
      <c r="D2" s="297"/>
      <c r="E2" s="297"/>
      <c r="F2" s="297"/>
      <c r="G2" s="297"/>
      <c r="H2" s="297"/>
      <c r="I2" s="297"/>
      <c r="J2" s="258"/>
    </row>
    <row r="3" spans="1:10" ht="12.75">
      <c r="A3" s="298"/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2.75">
      <c r="A4" s="296" t="s">
        <v>443</v>
      </c>
      <c r="B4" s="296"/>
      <c r="C4" s="296" t="s">
        <v>697</v>
      </c>
      <c r="D4" s="296"/>
      <c r="E4" s="296"/>
      <c r="F4" s="296"/>
      <c r="G4" s="296"/>
      <c r="H4" s="296"/>
      <c r="I4" s="259"/>
      <c r="J4" s="259"/>
    </row>
    <row r="5" spans="1:10" ht="14.25" customHeight="1">
      <c r="A5" s="296" t="s">
        <v>444</v>
      </c>
      <c r="B5" s="296"/>
      <c r="C5" s="296" t="s">
        <v>698</v>
      </c>
      <c r="D5" s="296"/>
      <c r="E5" s="296"/>
      <c r="F5" s="296"/>
      <c r="G5" s="296"/>
      <c r="H5" s="296"/>
      <c r="I5" s="259"/>
      <c r="J5" s="259"/>
    </row>
    <row r="6" spans="1:10" ht="12.75">
      <c r="A6" s="296" t="s">
        <v>445</v>
      </c>
      <c r="B6" s="296"/>
      <c r="C6" s="301" t="s">
        <v>1045</v>
      </c>
      <c r="D6" s="301"/>
      <c r="E6" s="301"/>
      <c r="F6" s="301"/>
      <c r="G6" s="301"/>
      <c r="H6" s="301"/>
      <c r="I6" s="259"/>
      <c r="J6" s="259"/>
    </row>
    <row r="7" spans="1:10" ht="12.75">
      <c r="A7" s="292" t="s">
        <v>1070</v>
      </c>
      <c r="B7" s="292"/>
      <c r="C7" s="293"/>
      <c r="D7" s="293"/>
      <c r="E7" s="293"/>
      <c r="F7" s="293"/>
      <c r="G7" s="293"/>
      <c r="H7" s="293"/>
      <c r="I7" s="259"/>
      <c r="J7" s="259"/>
    </row>
    <row r="8" spans="1:10" ht="14.25" customHeight="1">
      <c r="A8" s="296" t="s">
        <v>1072</v>
      </c>
      <c r="B8" s="296"/>
      <c r="C8" s="2" t="s">
        <v>1071</v>
      </c>
      <c r="D8" s="2"/>
      <c r="E8" s="2"/>
      <c r="F8" s="2"/>
      <c r="G8" s="2"/>
      <c r="H8" s="2"/>
      <c r="I8" s="259"/>
      <c r="J8" s="259"/>
    </row>
    <row r="9" spans="1:10" ht="15.75" thickBot="1">
      <c r="A9" s="260"/>
      <c r="B9" s="261"/>
      <c r="C9" s="261"/>
      <c r="D9" s="262"/>
      <c r="E9" s="262"/>
      <c r="F9" s="259"/>
      <c r="G9" s="259"/>
      <c r="H9" s="259"/>
      <c r="I9" s="259"/>
      <c r="J9" s="259"/>
    </row>
    <row r="10" spans="1:14" ht="13.5" customHeight="1" thickBot="1">
      <c r="A10" s="263" t="s">
        <v>1057</v>
      </c>
      <c r="B10" s="264" t="s">
        <v>1058</v>
      </c>
      <c r="C10" s="299" t="s">
        <v>1059</v>
      </c>
      <c r="D10" s="299"/>
      <c r="E10" s="299"/>
      <c r="F10" s="265" t="s">
        <v>1060</v>
      </c>
      <c r="G10" s="266"/>
      <c r="H10" s="266"/>
      <c r="I10" s="266"/>
      <c r="J10" s="266"/>
      <c r="K10" s="267"/>
      <c r="L10" s="267"/>
      <c r="M10" s="267"/>
      <c r="N10" s="267"/>
    </row>
    <row r="11" spans="1:14" ht="12.75">
      <c r="A11" s="268"/>
      <c r="B11" s="269"/>
      <c r="C11" s="300"/>
      <c r="D11" s="300"/>
      <c r="E11" s="300"/>
      <c r="F11" s="270"/>
      <c r="G11" s="271"/>
      <c r="H11" s="271"/>
      <c r="I11" s="271"/>
      <c r="J11" s="271"/>
      <c r="K11" s="272"/>
      <c r="L11" s="267"/>
      <c r="M11" s="267"/>
      <c r="N11" s="267"/>
    </row>
    <row r="12" spans="1:14" ht="12.75">
      <c r="A12" s="268">
        <v>1</v>
      </c>
      <c r="B12" s="273" t="s">
        <v>1061</v>
      </c>
      <c r="C12" s="303" t="s">
        <v>697</v>
      </c>
      <c r="D12" s="303"/>
      <c r="E12" s="303"/>
      <c r="F12" s="270"/>
      <c r="G12" s="271"/>
      <c r="H12" s="271"/>
      <c r="I12" s="271"/>
      <c r="J12" s="271"/>
      <c r="K12" s="274"/>
      <c r="L12" s="267"/>
      <c r="M12" s="267"/>
      <c r="N12" s="267"/>
    </row>
    <row r="13" spans="1:14" ht="12.75" customHeight="1" thickBot="1">
      <c r="A13" s="275"/>
      <c r="B13" s="273"/>
      <c r="C13" s="304"/>
      <c r="D13" s="304"/>
      <c r="E13" s="304"/>
      <c r="F13" s="270"/>
      <c r="G13" s="271"/>
      <c r="H13" s="271"/>
      <c r="I13" s="271"/>
      <c r="J13" s="271"/>
      <c r="K13" s="274"/>
      <c r="L13" s="267"/>
      <c r="M13" s="267"/>
      <c r="N13" s="267"/>
    </row>
    <row r="14" spans="1:13" ht="12.75">
      <c r="A14" s="305" t="s">
        <v>1043</v>
      </c>
      <c r="B14" s="305"/>
      <c r="C14" s="305"/>
      <c r="D14" s="305"/>
      <c r="E14" s="276"/>
      <c r="F14" s="277"/>
      <c r="G14" s="278"/>
      <c r="H14" s="278"/>
      <c r="I14" s="278"/>
      <c r="J14" s="279"/>
      <c r="K14" s="267"/>
      <c r="L14" s="267"/>
      <c r="M14" s="267"/>
    </row>
    <row r="15" spans="1:13" ht="12.75">
      <c r="A15" s="302" t="s">
        <v>1062</v>
      </c>
      <c r="B15" s="302"/>
      <c r="C15" s="302"/>
      <c r="D15" s="302"/>
      <c r="E15" s="281">
        <v>0.22</v>
      </c>
      <c r="F15" s="282"/>
      <c r="G15" s="271"/>
      <c r="H15" s="271"/>
      <c r="I15" s="271"/>
      <c r="J15" s="272"/>
      <c r="K15" s="267"/>
      <c r="L15" s="267"/>
      <c r="M15" s="267"/>
    </row>
    <row r="16" spans="1:13" ht="12.75">
      <c r="A16" s="283"/>
      <c r="B16" s="280"/>
      <c r="C16" s="284"/>
      <c r="D16" s="284" t="s">
        <v>1063</v>
      </c>
      <c r="E16" s="281"/>
      <c r="F16" s="285"/>
      <c r="G16" s="271"/>
      <c r="H16" s="271"/>
      <c r="I16" s="271"/>
      <c r="J16" s="272"/>
      <c r="K16" s="267"/>
      <c r="L16" s="267"/>
      <c r="M16" s="267"/>
    </row>
    <row r="17" spans="1:13" ht="12.75">
      <c r="A17" s="286"/>
      <c r="B17" s="286"/>
      <c r="C17" s="286"/>
      <c r="D17" s="287"/>
      <c r="E17" s="288"/>
      <c r="F17" s="289"/>
      <c r="G17" s="289"/>
      <c r="H17" s="289"/>
      <c r="I17" s="289"/>
      <c r="J17" s="289"/>
      <c r="K17" s="267"/>
      <c r="L17" s="267"/>
      <c r="M17" s="267"/>
    </row>
    <row r="18" spans="1:10" ht="12.75">
      <c r="A18" s="286"/>
      <c r="B18" s="286"/>
      <c r="C18" s="286"/>
      <c r="D18" s="287"/>
      <c r="E18" s="286"/>
      <c r="F18" s="290"/>
      <c r="G18" s="289"/>
      <c r="H18" s="289"/>
      <c r="I18" s="289"/>
      <c r="J18" s="289"/>
    </row>
    <row r="19" spans="1:10" ht="12.75">
      <c r="A19" s="286"/>
      <c r="B19" s="286"/>
      <c r="C19" s="286"/>
      <c r="D19" t="s">
        <v>1047</v>
      </c>
      <c r="E19" s="286"/>
      <c r="F19" s="289"/>
      <c r="G19" s="289"/>
      <c r="H19" s="289"/>
      <c r="I19" s="289"/>
      <c r="J19" s="289"/>
    </row>
    <row r="20" spans="1:10" ht="15">
      <c r="A20" s="286"/>
      <c r="B20" s="286"/>
      <c r="C20" s="286"/>
      <c r="D20" s="257" t="s">
        <v>1049</v>
      </c>
      <c r="E20" s="286"/>
      <c r="F20" s="286"/>
      <c r="G20" s="286"/>
      <c r="H20" s="286"/>
      <c r="I20" s="286"/>
      <c r="J20" s="286"/>
    </row>
    <row r="21" spans="1:10" ht="12.75">
      <c r="A21" s="286"/>
      <c r="B21" s="286"/>
      <c r="C21" s="286"/>
      <c r="D21" t="s">
        <v>1064</v>
      </c>
      <c r="E21" s="286"/>
      <c r="F21" s="286"/>
      <c r="G21" s="286"/>
      <c r="H21" s="286"/>
      <c r="I21" s="286"/>
      <c r="J21" s="286"/>
    </row>
    <row r="22" spans="1:10" ht="12.75">
      <c r="A22" s="286"/>
      <c r="B22" s="286"/>
      <c r="C22" s="286"/>
      <c r="D22" s="286"/>
      <c r="E22" s="286"/>
      <c r="F22" s="286"/>
      <c r="G22" s="286"/>
      <c r="H22" s="286"/>
      <c r="I22" s="286"/>
      <c r="J22" s="286"/>
    </row>
    <row r="23" spans="1:10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</row>
    <row r="24" spans="1:10" ht="12.75">
      <c r="A24" s="286"/>
      <c r="B24" s="286"/>
      <c r="C24" s="286"/>
      <c r="D24" s="286"/>
      <c r="E24" s="286"/>
      <c r="F24" s="286"/>
      <c r="G24" s="286"/>
      <c r="H24" s="286"/>
      <c r="I24" s="286"/>
      <c r="J24" s="286"/>
    </row>
  </sheetData>
  <sheetProtection/>
  <mergeCells count="15">
    <mergeCell ref="A8:B8"/>
    <mergeCell ref="A15:D15"/>
    <mergeCell ref="C12:E12"/>
    <mergeCell ref="C13:E13"/>
    <mergeCell ref="A14:D14"/>
    <mergeCell ref="A4:B4"/>
    <mergeCell ref="C4:H4"/>
    <mergeCell ref="A2:I2"/>
    <mergeCell ref="A3:J3"/>
    <mergeCell ref="C10:E10"/>
    <mergeCell ref="C11:E11"/>
    <mergeCell ref="A5:B5"/>
    <mergeCell ref="C5:H5"/>
    <mergeCell ref="A6:B6"/>
    <mergeCell ref="C6:H6"/>
  </mergeCells>
  <hyperlinks>
    <hyperlink ref="C24" location="'11_UAS'!A1" display="'11_UAS'!A1"/>
    <hyperlink ref="C21" location="'8_Iekšējā_ elektroapgāde'!A1" display="'8_Iekšējā_ elektroapgāde'!A1"/>
    <hyperlink ref="C26" location="'13_Apkure'!A1" display="'13_Apkure'!A1"/>
    <hyperlink ref="C22" location="'9_Iekšējais ūdensvads'!A1" display="'9_Iekšējais ūdensvads'!A1"/>
    <hyperlink ref="C23" location="'10_Iekšējā kanalizācija'!A1" display="'10_Iekšējā kanalizācija'!A1"/>
  </hyperlink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portrait" paperSize="9" scale="85" r:id="rId1"/>
  <headerFooter alignWithMargins="0">
    <oddFooter>&amp;CPage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Q64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11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0.1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21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898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21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7.7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12" customFormat="1" ht="42" customHeight="1" thickTop="1">
      <c r="A16" s="15" t="s">
        <v>414</v>
      </c>
      <c r="B16" s="42"/>
      <c r="C16" s="102" t="s">
        <v>748</v>
      </c>
      <c r="D16" s="42" t="s">
        <v>434</v>
      </c>
      <c r="E16" s="98">
        <v>57</v>
      </c>
      <c r="F16" s="3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12" customFormat="1" ht="45.75" customHeight="1">
      <c r="A17" s="15" t="s">
        <v>415</v>
      </c>
      <c r="B17" s="42"/>
      <c r="C17" s="102" t="s">
        <v>749</v>
      </c>
      <c r="D17" s="42" t="s">
        <v>434</v>
      </c>
      <c r="E17" s="98">
        <v>60</v>
      </c>
      <c r="F17" s="3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12" customFormat="1" ht="15" customHeight="1">
      <c r="A18" s="15" t="s">
        <v>416</v>
      </c>
      <c r="B18" s="42"/>
      <c r="C18" s="68" t="s">
        <v>714</v>
      </c>
      <c r="D18" s="42" t="s">
        <v>466</v>
      </c>
      <c r="E18" s="98">
        <v>4</v>
      </c>
      <c r="F18" s="3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2" customFormat="1" ht="15" customHeight="1">
      <c r="A19" s="15" t="s">
        <v>417</v>
      </c>
      <c r="B19" s="42"/>
      <c r="C19" s="68" t="s">
        <v>715</v>
      </c>
      <c r="D19" s="42" t="s">
        <v>466</v>
      </c>
      <c r="E19" s="98">
        <v>4</v>
      </c>
      <c r="F19" s="3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s="12" customFormat="1" ht="41.25" customHeight="1">
      <c r="A20" s="15" t="s">
        <v>418</v>
      </c>
      <c r="B20" s="42"/>
      <c r="C20" s="68" t="s">
        <v>716</v>
      </c>
      <c r="D20" s="42" t="s">
        <v>466</v>
      </c>
      <c r="E20" s="42">
        <v>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12" customFormat="1" ht="41.25" customHeight="1">
      <c r="A21" s="15" t="s">
        <v>419</v>
      </c>
      <c r="B21" s="42"/>
      <c r="C21" s="68" t="s">
        <v>717</v>
      </c>
      <c r="D21" s="42" t="s">
        <v>466</v>
      </c>
      <c r="E21" s="42">
        <v>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12" customFormat="1" ht="30" customHeight="1">
      <c r="A22" s="15" t="s">
        <v>420</v>
      </c>
      <c r="B22" s="42"/>
      <c r="C22" s="68" t="s">
        <v>413</v>
      </c>
      <c r="D22" s="42" t="s">
        <v>466</v>
      </c>
      <c r="E22" s="98">
        <v>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2" customFormat="1" ht="81" customHeight="1">
      <c r="A23" s="15" t="s">
        <v>421</v>
      </c>
      <c r="B23" s="42"/>
      <c r="C23" s="102" t="s">
        <v>601</v>
      </c>
      <c r="D23" s="42" t="s">
        <v>469</v>
      </c>
      <c r="E23" s="98">
        <v>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2" customFormat="1" ht="84" customHeight="1">
      <c r="A24" s="15" t="s">
        <v>422</v>
      </c>
      <c r="B24" s="42"/>
      <c r="C24" s="102" t="s">
        <v>894</v>
      </c>
      <c r="D24" s="42" t="s">
        <v>469</v>
      </c>
      <c r="E24" s="98">
        <v>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s="12" customFormat="1" ht="94.5" customHeight="1">
      <c r="A25" s="15" t="s">
        <v>423</v>
      </c>
      <c r="B25" s="42"/>
      <c r="C25" s="102" t="s">
        <v>602</v>
      </c>
      <c r="D25" s="42" t="s">
        <v>471</v>
      </c>
      <c r="E25" s="98">
        <v>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12" customFormat="1" ht="94.5" customHeight="1">
      <c r="A26" s="15" t="s">
        <v>424</v>
      </c>
      <c r="B26" s="42"/>
      <c r="C26" s="102" t="s">
        <v>893</v>
      </c>
      <c r="D26" s="42" t="s">
        <v>471</v>
      </c>
      <c r="E26" s="98">
        <v>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12" customFormat="1" ht="81.75" customHeight="1">
      <c r="A27" s="15" t="s">
        <v>425</v>
      </c>
      <c r="B27" s="42"/>
      <c r="C27" s="102" t="s">
        <v>895</v>
      </c>
      <c r="D27" s="42" t="s">
        <v>466</v>
      </c>
      <c r="E27" s="98"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s="12" customFormat="1" ht="85.5" customHeight="1">
      <c r="A28" s="15" t="s">
        <v>426</v>
      </c>
      <c r="B28" s="42"/>
      <c r="C28" s="102" t="s">
        <v>896</v>
      </c>
      <c r="D28" s="42" t="s">
        <v>466</v>
      </c>
      <c r="E28" s="98">
        <v>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s="12" customFormat="1" ht="64.5" customHeight="1">
      <c r="A29" s="15" t="s">
        <v>427</v>
      </c>
      <c r="B29" s="42"/>
      <c r="C29" s="102" t="s">
        <v>897</v>
      </c>
      <c r="D29" s="42" t="s">
        <v>466</v>
      </c>
      <c r="E29" s="98">
        <v>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s="12" customFormat="1" ht="80.25" customHeight="1">
      <c r="A30" s="15" t="s">
        <v>428</v>
      </c>
      <c r="B30" s="42"/>
      <c r="C30" s="102" t="s">
        <v>750</v>
      </c>
      <c r="D30" s="42" t="s">
        <v>469</v>
      </c>
      <c r="E30" s="98">
        <v>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s="12" customFormat="1" ht="37.5" customHeight="1">
      <c r="A31" s="15" t="s">
        <v>488</v>
      </c>
      <c r="B31" s="42"/>
      <c r="C31" s="102" t="s">
        <v>591</v>
      </c>
      <c r="D31" s="42" t="s">
        <v>471</v>
      </c>
      <c r="E31" s="98">
        <v>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12" customFormat="1" ht="39.75" customHeight="1">
      <c r="A32" s="15" t="s">
        <v>489</v>
      </c>
      <c r="B32" s="42"/>
      <c r="C32" s="102" t="s">
        <v>592</v>
      </c>
      <c r="D32" s="42" t="s">
        <v>471</v>
      </c>
      <c r="E32" s="98">
        <v>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2" customFormat="1" ht="24" customHeight="1">
      <c r="A33" s="15" t="s">
        <v>490</v>
      </c>
      <c r="B33" s="42"/>
      <c r="C33" s="102" t="s">
        <v>593</v>
      </c>
      <c r="D33" s="42" t="s">
        <v>713</v>
      </c>
      <c r="E33" s="98">
        <v>6.5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2" customFormat="1" ht="37.5" customHeight="1">
      <c r="A34" s="15" t="s">
        <v>491</v>
      </c>
      <c r="B34" s="42"/>
      <c r="C34" s="102" t="s">
        <v>594</v>
      </c>
      <c r="D34" s="42" t="s">
        <v>466</v>
      </c>
      <c r="E34" s="98">
        <v>6</v>
      </c>
      <c r="F34" s="3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2" customFormat="1" ht="35.25" customHeight="1">
      <c r="A35" s="15" t="s">
        <v>492</v>
      </c>
      <c r="B35" s="42"/>
      <c r="C35" s="102" t="s">
        <v>595</v>
      </c>
      <c r="D35" s="42" t="s">
        <v>466</v>
      </c>
      <c r="E35" s="98">
        <v>4</v>
      </c>
      <c r="F35" s="3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12" customFormat="1" ht="48.75" customHeight="1">
      <c r="A36" s="15" t="s">
        <v>493</v>
      </c>
      <c r="B36" s="42"/>
      <c r="C36" s="102" t="s">
        <v>596</v>
      </c>
      <c r="D36" s="42" t="s">
        <v>466</v>
      </c>
      <c r="E36" s="98">
        <v>10</v>
      </c>
      <c r="F36" s="3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s="12" customFormat="1" ht="45.75" customHeight="1">
      <c r="A37" s="15" t="s">
        <v>494</v>
      </c>
      <c r="B37" s="42"/>
      <c r="C37" s="102" t="s">
        <v>583</v>
      </c>
      <c r="D37" s="42" t="s">
        <v>597</v>
      </c>
      <c r="E37" s="98">
        <v>24</v>
      </c>
      <c r="F37" s="3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12" customFormat="1" ht="44.25" customHeight="1">
      <c r="A38" s="15" t="s">
        <v>495</v>
      </c>
      <c r="B38" s="42"/>
      <c r="C38" s="102" t="s">
        <v>598</v>
      </c>
      <c r="D38" s="42" t="s">
        <v>597</v>
      </c>
      <c r="E38" s="98">
        <v>8</v>
      </c>
      <c r="F38" s="3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12" customFormat="1" ht="30" customHeight="1">
      <c r="A39" s="15" t="s">
        <v>496</v>
      </c>
      <c r="B39" s="42"/>
      <c r="C39" s="102" t="s">
        <v>599</v>
      </c>
      <c r="D39" s="42" t="s">
        <v>711</v>
      </c>
      <c r="E39" s="98">
        <v>1</v>
      </c>
      <c r="F39" s="3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12" customFormat="1" ht="28.5" customHeight="1">
      <c r="A40" s="15" t="s">
        <v>497</v>
      </c>
      <c r="B40" s="42"/>
      <c r="C40" s="102" t="s">
        <v>600</v>
      </c>
      <c r="D40" s="42" t="s">
        <v>713</v>
      </c>
      <c r="E40" s="98">
        <v>4</v>
      </c>
      <c r="F40" s="3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12" customFormat="1" ht="17.25" customHeight="1">
      <c r="A41" s="15" t="s">
        <v>536</v>
      </c>
      <c r="B41" s="42"/>
      <c r="C41" s="102" t="s">
        <v>80</v>
      </c>
      <c r="D41" s="42" t="s">
        <v>469</v>
      </c>
      <c r="E41" s="98">
        <v>2</v>
      </c>
      <c r="F41" s="99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12" customFormat="1" ht="14.25" customHeight="1" thickBot="1">
      <c r="A42" s="104"/>
      <c r="B42" s="106"/>
      <c r="C42" s="189"/>
      <c r="D42" s="106"/>
      <c r="E42" s="107"/>
      <c r="F42" s="193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7" ht="14.25" customHeight="1" thickTop="1">
      <c r="A43" s="43"/>
      <c r="B43" s="43"/>
      <c r="C43" s="5" t="s">
        <v>1043</v>
      </c>
      <c r="D43" s="6"/>
      <c r="E43" s="6"/>
      <c r="F43" s="6"/>
      <c r="G43" s="6"/>
      <c r="H43" s="85"/>
      <c r="I43" s="85"/>
      <c r="J43" s="85"/>
      <c r="K43" s="85"/>
      <c r="L43" s="26"/>
      <c r="M43" s="26"/>
      <c r="N43" s="26"/>
      <c r="O43" s="26"/>
      <c r="P43" s="26"/>
      <c r="Q43" s="51"/>
    </row>
    <row r="44" spans="1:17" ht="27.75" customHeight="1">
      <c r="A44" s="44"/>
      <c r="B44" s="44"/>
      <c r="C44" s="102" t="s">
        <v>1046</v>
      </c>
      <c r="D44" s="138"/>
      <c r="E44" s="4"/>
      <c r="F44" s="4"/>
      <c r="G44" s="4"/>
      <c r="H44" s="84"/>
      <c r="I44" s="84"/>
      <c r="J44" s="84"/>
      <c r="K44" s="84"/>
      <c r="L44" s="84"/>
      <c r="M44" s="139"/>
      <c r="N44" s="139"/>
      <c r="O44" s="139"/>
      <c r="P44" s="139"/>
      <c r="Q44" s="51"/>
    </row>
    <row r="45" spans="1:17" ht="12.75">
      <c r="A45" s="44"/>
      <c r="B45" s="44"/>
      <c r="C45" s="155" t="s">
        <v>1044</v>
      </c>
      <c r="D45" s="3"/>
      <c r="E45" s="3"/>
      <c r="F45" s="3"/>
      <c r="G45" s="3"/>
      <c r="H45" s="24"/>
      <c r="I45" s="24"/>
      <c r="J45" s="24"/>
      <c r="K45" s="24"/>
      <c r="L45" s="24"/>
      <c r="M45" s="24"/>
      <c r="N45" s="24"/>
      <c r="O45" s="24"/>
      <c r="P45" s="24"/>
      <c r="Q45" s="51"/>
    </row>
    <row r="46" spans="6:12" ht="11.25" customHeight="1">
      <c r="F46" t="s">
        <v>1047</v>
      </c>
      <c r="G46"/>
      <c r="H46"/>
      <c r="I46" s="256" t="s">
        <v>1048</v>
      </c>
      <c r="J46"/>
      <c r="K46"/>
      <c r="L46"/>
    </row>
    <row r="47" spans="1:12" s="1" customFormat="1" ht="15">
      <c r="A47" s="180" t="s">
        <v>869</v>
      </c>
      <c r="B47" s="181"/>
      <c r="C47" s="181"/>
      <c r="D47" s="182"/>
      <c r="E47" s="195"/>
      <c r="F47" s="257" t="s">
        <v>1049</v>
      </c>
      <c r="G47"/>
      <c r="H47"/>
      <c r="I47"/>
      <c r="J47"/>
      <c r="K47"/>
      <c r="L47"/>
    </row>
    <row r="48" spans="1:12" s="1" customFormat="1" ht="12.75">
      <c r="A48" s="181" t="s">
        <v>862</v>
      </c>
      <c r="B48" s="181"/>
      <c r="C48" s="181"/>
      <c r="D48" s="182"/>
      <c r="E48" s="195"/>
      <c r="F48" t="s">
        <v>1050</v>
      </c>
      <c r="G48"/>
      <c r="H48"/>
      <c r="I48"/>
      <c r="J48"/>
      <c r="K48"/>
      <c r="L48"/>
    </row>
    <row r="49" spans="1:6" s="1" customFormat="1" ht="12.75">
      <c r="A49" s="181" t="s">
        <v>135</v>
      </c>
      <c r="B49" s="181"/>
      <c r="C49" s="181"/>
      <c r="D49" s="182"/>
      <c r="E49" s="195"/>
      <c r="F49" s="181"/>
    </row>
    <row r="50" spans="1:6" s="1" customFormat="1" ht="12.75">
      <c r="A50" s="181" t="s">
        <v>136</v>
      </c>
      <c r="B50" s="181"/>
      <c r="C50" s="181"/>
      <c r="D50" s="182"/>
      <c r="E50" s="195"/>
      <c r="F50" s="181"/>
    </row>
    <row r="51" spans="1:6" s="1" customFormat="1" ht="12.75">
      <c r="A51" s="181" t="s">
        <v>863</v>
      </c>
      <c r="B51" s="181"/>
      <c r="C51" s="181"/>
      <c r="D51" s="182"/>
      <c r="E51" s="195"/>
      <c r="F51" s="181"/>
    </row>
    <row r="52" spans="1:6" s="1" customFormat="1" ht="12.75">
      <c r="A52" s="181" t="s">
        <v>864</v>
      </c>
      <c r="B52" s="181"/>
      <c r="C52" s="181"/>
      <c r="D52" s="182"/>
      <c r="E52" s="195"/>
      <c r="F52" s="181"/>
    </row>
    <row r="53" spans="1:6" s="1" customFormat="1" ht="12.75">
      <c r="A53" s="181" t="s">
        <v>865</v>
      </c>
      <c r="B53" s="181"/>
      <c r="C53" s="181"/>
      <c r="D53" s="182"/>
      <c r="E53" s="195"/>
      <c r="F53" s="181"/>
    </row>
    <row r="54" spans="1:6" s="1" customFormat="1" ht="12.75">
      <c r="A54" s="181" t="s">
        <v>866</v>
      </c>
      <c r="B54" s="181"/>
      <c r="C54" s="181"/>
      <c r="D54" s="182"/>
      <c r="E54" s="195"/>
      <c r="F54" s="181"/>
    </row>
    <row r="55" spans="1:6" s="1" customFormat="1" ht="12.75">
      <c r="A55" s="181" t="s">
        <v>867</v>
      </c>
      <c r="B55" s="181"/>
      <c r="C55" s="181"/>
      <c r="D55" s="182"/>
      <c r="E55" s="195"/>
      <c r="F55" s="181"/>
    </row>
    <row r="56" spans="1:6" s="1" customFormat="1" ht="12.75">
      <c r="A56" s="181" t="s">
        <v>868</v>
      </c>
      <c r="B56" s="181"/>
      <c r="C56" s="181"/>
      <c r="D56" s="182"/>
      <c r="E56" s="195"/>
      <c r="F56" s="181"/>
    </row>
    <row r="57" spans="1:6" s="1" customFormat="1" ht="12.75">
      <c r="A57" s="181" t="s">
        <v>904</v>
      </c>
      <c r="B57" s="181"/>
      <c r="C57" s="181"/>
      <c r="D57" s="181"/>
      <c r="E57" s="181"/>
      <c r="F57" s="181"/>
    </row>
    <row r="58" spans="1:6" s="1" customFormat="1" ht="12.75">
      <c r="A58" s="181" t="s">
        <v>905</v>
      </c>
      <c r="B58" s="181"/>
      <c r="C58" s="181"/>
      <c r="D58" s="181"/>
      <c r="E58" s="181"/>
      <c r="F58" s="181"/>
    </row>
    <row r="59" spans="1:6" s="1" customFormat="1" ht="12.75">
      <c r="A59" s="181" t="s">
        <v>906</v>
      </c>
      <c r="B59" s="181"/>
      <c r="C59" s="181"/>
      <c r="D59" s="181"/>
      <c r="E59" s="181"/>
      <c r="F59" s="181"/>
    </row>
    <row r="60" spans="1:6" s="1" customFormat="1" ht="12.75">
      <c r="A60" s="181" t="s">
        <v>137</v>
      </c>
      <c r="B60" s="181"/>
      <c r="C60" s="181"/>
      <c r="D60" s="181"/>
      <c r="E60" s="181"/>
      <c r="F60" s="181"/>
    </row>
    <row r="61" spans="1:6" s="1" customFormat="1" ht="12.75">
      <c r="A61" s="181" t="s">
        <v>907</v>
      </c>
      <c r="B61" s="181"/>
      <c r="C61" s="181"/>
      <c r="D61" s="181"/>
      <c r="E61" s="181"/>
      <c r="F61" s="181"/>
    </row>
    <row r="62" spans="1:6" s="1" customFormat="1" ht="12.75">
      <c r="A62" s="181" t="s">
        <v>908</v>
      </c>
      <c r="B62" s="181"/>
      <c r="C62" s="181"/>
      <c r="D62" s="181"/>
      <c r="E62" s="181"/>
      <c r="F62" s="181"/>
    </row>
    <row r="63" spans="1:6" s="1" customFormat="1" ht="12.75">
      <c r="A63" s="181" t="s">
        <v>909</v>
      </c>
      <c r="B63" s="181"/>
      <c r="C63" s="181"/>
      <c r="D63" s="181"/>
      <c r="E63" s="181"/>
      <c r="F63" s="181"/>
    </row>
    <row r="64" spans="1:6" s="1" customFormat="1" ht="12.75">
      <c r="A64" s="181" t="s">
        <v>910</v>
      </c>
      <c r="B64" s="181"/>
      <c r="C64" s="181"/>
      <c r="D64" s="181"/>
      <c r="E64" s="181"/>
      <c r="F64" s="181"/>
    </row>
  </sheetData>
  <sheetProtection/>
  <mergeCells count="20">
    <mergeCell ref="A8:B8"/>
    <mergeCell ref="A5:C5"/>
    <mergeCell ref="D5:P5"/>
    <mergeCell ref="A6:C6"/>
    <mergeCell ref="D6:P6"/>
    <mergeCell ref="C13:C14"/>
    <mergeCell ref="D13:D14"/>
    <mergeCell ref="A7:C7"/>
    <mergeCell ref="A9:C9"/>
    <mergeCell ref="A10:H10"/>
    <mergeCell ref="D9:L9"/>
    <mergeCell ref="N10:O10"/>
    <mergeCell ref="D7:P7"/>
    <mergeCell ref="I11:P11"/>
    <mergeCell ref="A12:H12"/>
    <mergeCell ref="E13:E14"/>
    <mergeCell ref="F13:K13"/>
    <mergeCell ref="L13:P13"/>
    <mergeCell ref="A13:A14"/>
    <mergeCell ref="B13:B14"/>
  </mergeCells>
  <printOptions horizontalCentered="1"/>
  <pageMargins left="0.3937007874015748" right="0.3937007874015748" top="0.984251968503937" bottom="0.5905511811023623" header="0.6299212598425197" footer="0.1968503937007874"/>
  <pageSetup horizontalDpi="600" verticalDpi="600" orientation="landscape" paperSize="9" scale="85" r:id="rId1"/>
  <headerFooter alignWithMargins="0">
    <oddFooter>&amp;CPage &amp;P&amp;R&amp;A</oddFooter>
  </headerFooter>
  <rowBreaks count="2" manualBreakCount="2">
    <brk id="28" max="15" man="1"/>
    <brk id="3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T49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11" customWidth="1"/>
    <col min="5" max="10" width="8.57421875" style="2" customWidth="1"/>
    <col min="11" max="16" width="10.00390625" style="2" customWidth="1"/>
    <col min="17" max="17" width="10.00390625" style="2" bestFit="1" customWidth="1"/>
    <col min="18" max="18" width="11.57421875" style="2" bestFit="1" customWidth="1"/>
    <col min="19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0.05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22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83" t="s">
        <v>590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9.2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8" customFormat="1" ht="15" customHeight="1" thickTop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20" s="12" customFormat="1" ht="28.5" customHeight="1">
      <c r="A17" s="15" t="s">
        <v>845</v>
      </c>
      <c r="B17" s="42"/>
      <c r="C17" s="102" t="s">
        <v>589</v>
      </c>
      <c r="D17" s="184" t="s">
        <v>611</v>
      </c>
      <c r="E17" s="184">
        <v>1</v>
      </c>
      <c r="F17" s="42"/>
      <c r="G17" s="76"/>
      <c r="H17" s="76"/>
      <c r="I17" s="185"/>
      <c r="J17" s="76"/>
      <c r="K17" s="76"/>
      <c r="L17" s="76"/>
      <c r="M17" s="76"/>
      <c r="N17" s="76"/>
      <c r="O17" s="76"/>
      <c r="P17" s="76"/>
      <c r="R17" s="186"/>
      <c r="S17" s="187"/>
      <c r="T17" s="186"/>
    </row>
    <row r="18" spans="1:20" s="12" customFormat="1" ht="28.5" customHeight="1">
      <c r="A18" s="15" t="s">
        <v>846</v>
      </c>
      <c r="B18" s="128"/>
      <c r="C18" s="102" t="s">
        <v>584</v>
      </c>
      <c r="D18" s="184" t="s">
        <v>611</v>
      </c>
      <c r="E18" s="184">
        <v>2</v>
      </c>
      <c r="F18" s="128"/>
      <c r="G18" s="76"/>
      <c r="H18" s="76"/>
      <c r="I18" s="185"/>
      <c r="J18" s="76"/>
      <c r="K18" s="76"/>
      <c r="L18" s="76"/>
      <c r="M18" s="76"/>
      <c r="N18" s="76"/>
      <c r="O18" s="76"/>
      <c r="P18" s="76"/>
      <c r="R18" s="186"/>
      <c r="S18" s="187"/>
      <c r="T18" s="186"/>
    </row>
    <row r="19" spans="1:20" s="12" customFormat="1" ht="28.5" customHeight="1">
      <c r="A19" s="15" t="s">
        <v>847</v>
      </c>
      <c r="B19" s="128"/>
      <c r="C19" s="188" t="s">
        <v>585</v>
      </c>
      <c r="D19" s="184" t="s">
        <v>611</v>
      </c>
      <c r="E19" s="184">
        <v>1</v>
      </c>
      <c r="F19" s="128"/>
      <c r="G19" s="76"/>
      <c r="H19" s="76"/>
      <c r="I19" s="185"/>
      <c r="J19" s="76"/>
      <c r="K19" s="76"/>
      <c r="L19" s="76"/>
      <c r="M19" s="76"/>
      <c r="N19" s="76"/>
      <c r="O19" s="76"/>
      <c r="P19" s="76"/>
      <c r="R19" s="186"/>
      <c r="S19" s="187"/>
      <c r="T19" s="186"/>
    </row>
    <row r="20" spans="1:20" s="12" customFormat="1" ht="28.5" customHeight="1">
      <c r="A20" s="15" t="s">
        <v>848</v>
      </c>
      <c r="B20" s="128"/>
      <c r="C20" s="102" t="s">
        <v>633</v>
      </c>
      <c r="D20" s="184" t="s">
        <v>611</v>
      </c>
      <c r="E20" s="184">
        <v>19</v>
      </c>
      <c r="F20" s="128"/>
      <c r="G20" s="76"/>
      <c r="H20" s="76"/>
      <c r="I20" s="185"/>
      <c r="J20" s="76"/>
      <c r="K20" s="76"/>
      <c r="L20" s="76"/>
      <c r="M20" s="76"/>
      <c r="N20" s="76"/>
      <c r="O20" s="76"/>
      <c r="P20" s="76"/>
      <c r="R20" s="186"/>
      <c r="S20" s="187"/>
      <c r="T20" s="186"/>
    </row>
    <row r="21" spans="1:20" s="12" customFormat="1" ht="28.5" customHeight="1">
      <c r="A21" s="15" t="s">
        <v>849</v>
      </c>
      <c r="B21" s="128"/>
      <c r="C21" s="102" t="s">
        <v>753</v>
      </c>
      <c r="D21" s="184" t="s">
        <v>611</v>
      </c>
      <c r="E21" s="184">
        <v>3</v>
      </c>
      <c r="F21" s="128"/>
      <c r="G21" s="76"/>
      <c r="H21" s="76"/>
      <c r="I21" s="185"/>
      <c r="J21" s="76"/>
      <c r="K21" s="76"/>
      <c r="L21" s="76"/>
      <c r="M21" s="76"/>
      <c r="N21" s="76"/>
      <c r="O21" s="76"/>
      <c r="P21" s="76"/>
      <c r="R21" s="186"/>
      <c r="S21" s="187"/>
      <c r="T21" s="186"/>
    </row>
    <row r="22" spans="1:20" s="12" customFormat="1" ht="28.5" customHeight="1">
      <c r="A22" s="15" t="s">
        <v>850</v>
      </c>
      <c r="B22" s="128"/>
      <c r="C22" s="102" t="s">
        <v>586</v>
      </c>
      <c r="D22" s="184" t="s">
        <v>611</v>
      </c>
      <c r="E22" s="184">
        <v>4</v>
      </c>
      <c r="F22" s="128"/>
      <c r="G22" s="76"/>
      <c r="H22" s="76"/>
      <c r="I22" s="185"/>
      <c r="J22" s="76"/>
      <c r="K22" s="76"/>
      <c r="L22" s="76"/>
      <c r="M22" s="76"/>
      <c r="N22" s="76"/>
      <c r="O22" s="76"/>
      <c r="P22" s="76"/>
      <c r="R22" s="186"/>
      <c r="S22" s="187"/>
      <c r="T22" s="186"/>
    </row>
    <row r="23" spans="1:20" s="12" customFormat="1" ht="28.5" customHeight="1">
      <c r="A23" s="15" t="s">
        <v>851</v>
      </c>
      <c r="B23" s="128"/>
      <c r="C23" s="102" t="s">
        <v>634</v>
      </c>
      <c r="D23" s="184" t="s">
        <v>611</v>
      </c>
      <c r="E23" s="184">
        <v>4</v>
      </c>
      <c r="F23" s="128"/>
      <c r="G23" s="76"/>
      <c r="H23" s="76"/>
      <c r="I23" s="185"/>
      <c r="J23" s="76"/>
      <c r="K23" s="76"/>
      <c r="L23" s="76"/>
      <c r="M23" s="76"/>
      <c r="N23" s="76"/>
      <c r="O23" s="76"/>
      <c r="P23" s="76"/>
      <c r="R23" s="186"/>
      <c r="S23" s="187"/>
      <c r="T23" s="186"/>
    </row>
    <row r="24" spans="1:20" s="12" customFormat="1" ht="28.5" customHeight="1">
      <c r="A24" s="15" t="s">
        <v>852</v>
      </c>
      <c r="B24" s="128"/>
      <c r="C24" s="102" t="s">
        <v>1034</v>
      </c>
      <c r="D24" s="184" t="s">
        <v>611</v>
      </c>
      <c r="E24" s="184">
        <v>1</v>
      </c>
      <c r="F24" s="128"/>
      <c r="G24" s="76"/>
      <c r="H24" s="76"/>
      <c r="I24" s="185"/>
      <c r="J24" s="76"/>
      <c r="K24" s="76"/>
      <c r="L24" s="76"/>
      <c r="M24" s="76"/>
      <c r="N24" s="76"/>
      <c r="O24" s="76"/>
      <c r="P24" s="76"/>
      <c r="R24" s="186"/>
      <c r="S24" s="187"/>
      <c r="T24" s="186"/>
    </row>
    <row r="25" spans="1:20" s="12" customFormat="1" ht="28.5" customHeight="1">
      <c r="A25" s="15" t="s">
        <v>853</v>
      </c>
      <c r="B25" s="128"/>
      <c r="C25" s="102" t="s">
        <v>635</v>
      </c>
      <c r="D25" s="184" t="s">
        <v>611</v>
      </c>
      <c r="E25" s="184">
        <v>1</v>
      </c>
      <c r="F25" s="128"/>
      <c r="G25" s="76"/>
      <c r="H25" s="76"/>
      <c r="I25" s="185"/>
      <c r="J25" s="76"/>
      <c r="K25" s="76"/>
      <c r="L25" s="76"/>
      <c r="M25" s="76"/>
      <c r="N25" s="76"/>
      <c r="O25" s="76"/>
      <c r="P25" s="76"/>
      <c r="R25" s="186"/>
      <c r="S25" s="187"/>
      <c r="T25" s="186"/>
    </row>
    <row r="26" spans="1:20" s="12" customFormat="1" ht="28.5" customHeight="1">
      <c r="A26" s="15" t="s">
        <v>854</v>
      </c>
      <c r="B26" s="128"/>
      <c r="C26" s="102" t="s">
        <v>636</v>
      </c>
      <c r="D26" s="184" t="s">
        <v>611</v>
      </c>
      <c r="E26" s="184">
        <v>9</v>
      </c>
      <c r="F26" s="128"/>
      <c r="G26" s="76"/>
      <c r="H26" s="76"/>
      <c r="I26" s="185"/>
      <c r="J26" s="76"/>
      <c r="K26" s="76"/>
      <c r="L26" s="76"/>
      <c r="M26" s="76"/>
      <c r="N26" s="76"/>
      <c r="O26" s="76"/>
      <c r="P26" s="76"/>
      <c r="R26" s="186"/>
      <c r="S26" s="187"/>
      <c r="T26" s="186"/>
    </row>
    <row r="27" spans="1:20" s="12" customFormat="1" ht="28.5" customHeight="1">
      <c r="A27" s="15" t="s">
        <v>855</v>
      </c>
      <c r="B27" s="128"/>
      <c r="C27" s="102" t="s">
        <v>754</v>
      </c>
      <c r="D27" s="184" t="s">
        <v>587</v>
      </c>
      <c r="E27" s="184">
        <v>80</v>
      </c>
      <c r="F27" s="128"/>
      <c r="G27" s="76"/>
      <c r="H27" s="76"/>
      <c r="I27" s="185"/>
      <c r="J27" s="76"/>
      <c r="K27" s="76"/>
      <c r="L27" s="76"/>
      <c r="M27" s="76"/>
      <c r="N27" s="76"/>
      <c r="O27" s="76"/>
      <c r="P27" s="76"/>
      <c r="R27" s="186"/>
      <c r="S27" s="187"/>
      <c r="T27" s="186"/>
    </row>
    <row r="28" spans="1:20" s="12" customFormat="1" ht="28.5" customHeight="1">
      <c r="A28" s="15" t="s">
        <v>856</v>
      </c>
      <c r="B28" s="128"/>
      <c r="C28" s="102" t="s">
        <v>588</v>
      </c>
      <c r="D28" s="184" t="s">
        <v>587</v>
      </c>
      <c r="E28" s="184">
        <v>320</v>
      </c>
      <c r="F28" s="128"/>
      <c r="G28" s="76"/>
      <c r="H28" s="76"/>
      <c r="I28" s="185"/>
      <c r="J28" s="76"/>
      <c r="K28" s="76"/>
      <c r="L28" s="76"/>
      <c r="M28" s="76"/>
      <c r="N28" s="76"/>
      <c r="O28" s="76"/>
      <c r="P28" s="76"/>
      <c r="R28" s="186"/>
      <c r="S28" s="187"/>
      <c r="T28" s="186"/>
    </row>
    <row r="29" spans="1:20" s="12" customFormat="1" ht="28.5" customHeight="1">
      <c r="A29" s="15" t="s">
        <v>857</v>
      </c>
      <c r="B29" s="128"/>
      <c r="C29" s="102" t="s">
        <v>641</v>
      </c>
      <c r="D29" s="184" t="s">
        <v>587</v>
      </c>
      <c r="E29" s="184">
        <v>20</v>
      </c>
      <c r="F29" s="128"/>
      <c r="G29" s="76"/>
      <c r="H29" s="76"/>
      <c r="I29" s="185"/>
      <c r="J29" s="76"/>
      <c r="K29" s="76"/>
      <c r="L29" s="76"/>
      <c r="M29" s="76"/>
      <c r="N29" s="76"/>
      <c r="O29" s="76"/>
      <c r="P29" s="76"/>
      <c r="R29" s="186"/>
      <c r="S29" s="187"/>
      <c r="T29" s="186"/>
    </row>
    <row r="30" spans="1:20" s="12" customFormat="1" ht="28.5" customHeight="1">
      <c r="A30" s="15" t="s">
        <v>858</v>
      </c>
      <c r="B30" s="128"/>
      <c r="C30" s="102" t="s">
        <v>637</v>
      </c>
      <c r="D30" s="184" t="s">
        <v>611</v>
      </c>
      <c r="E30" s="184">
        <v>1</v>
      </c>
      <c r="F30" s="128"/>
      <c r="G30" s="76"/>
      <c r="H30" s="76"/>
      <c r="I30" s="185"/>
      <c r="J30" s="76"/>
      <c r="K30" s="76"/>
      <c r="L30" s="76"/>
      <c r="M30" s="76"/>
      <c r="N30" s="76"/>
      <c r="O30" s="76"/>
      <c r="P30" s="76"/>
      <c r="R30" s="186"/>
      <c r="S30" s="187"/>
      <c r="T30" s="186"/>
    </row>
    <row r="31" spans="1:20" s="12" customFormat="1" ht="28.5" customHeight="1">
      <c r="A31" s="15" t="s">
        <v>859</v>
      </c>
      <c r="B31" s="128"/>
      <c r="C31" s="102" t="s">
        <v>639</v>
      </c>
      <c r="D31" s="184" t="s">
        <v>587</v>
      </c>
      <c r="E31" s="184">
        <v>30</v>
      </c>
      <c r="F31" s="128"/>
      <c r="G31" s="76"/>
      <c r="H31" s="76"/>
      <c r="I31" s="185"/>
      <c r="J31" s="76"/>
      <c r="K31" s="76"/>
      <c r="L31" s="76"/>
      <c r="M31" s="76"/>
      <c r="N31" s="76"/>
      <c r="O31" s="76"/>
      <c r="P31" s="76"/>
      <c r="R31" s="186"/>
      <c r="S31" s="187"/>
      <c r="T31" s="186"/>
    </row>
    <row r="32" spans="1:20" s="12" customFormat="1" ht="28.5" customHeight="1">
      <c r="A32" s="15" t="s">
        <v>860</v>
      </c>
      <c r="B32" s="128"/>
      <c r="C32" s="102" t="s">
        <v>640</v>
      </c>
      <c r="D32" s="184" t="s">
        <v>611</v>
      </c>
      <c r="E32" s="184">
        <v>2</v>
      </c>
      <c r="F32" s="128"/>
      <c r="G32" s="76"/>
      <c r="H32" s="76"/>
      <c r="I32" s="185"/>
      <c r="J32" s="76"/>
      <c r="K32" s="76"/>
      <c r="L32" s="76"/>
      <c r="M32" s="76"/>
      <c r="N32" s="76"/>
      <c r="O32" s="76"/>
      <c r="P32" s="76"/>
      <c r="R32" s="186"/>
      <c r="S32" s="187"/>
      <c r="T32" s="186"/>
    </row>
    <row r="33" spans="1:20" s="12" customFormat="1" ht="28.5" customHeight="1">
      <c r="A33" s="15" t="s">
        <v>861</v>
      </c>
      <c r="B33" s="128"/>
      <c r="C33" s="102" t="s">
        <v>1035</v>
      </c>
      <c r="D33" s="184" t="s">
        <v>611</v>
      </c>
      <c r="E33" s="184">
        <v>1</v>
      </c>
      <c r="F33" s="128"/>
      <c r="G33" s="76"/>
      <c r="H33" s="76"/>
      <c r="I33" s="185"/>
      <c r="J33" s="76"/>
      <c r="K33" s="76"/>
      <c r="L33" s="76"/>
      <c r="M33" s="76"/>
      <c r="N33" s="76"/>
      <c r="O33" s="76"/>
      <c r="P33" s="76"/>
      <c r="R33" s="186"/>
      <c r="S33" s="187"/>
      <c r="T33" s="186"/>
    </row>
    <row r="34" spans="1:20" s="12" customFormat="1" ht="21" customHeight="1">
      <c r="A34" s="15" t="s">
        <v>1036</v>
      </c>
      <c r="B34" s="42"/>
      <c r="C34" s="102" t="s">
        <v>468</v>
      </c>
      <c r="D34" s="184" t="s">
        <v>469</v>
      </c>
      <c r="E34" s="184">
        <v>1</v>
      </c>
      <c r="F34" s="42"/>
      <c r="G34" s="76"/>
      <c r="H34" s="76"/>
      <c r="I34" s="185"/>
      <c r="J34" s="76"/>
      <c r="K34" s="76"/>
      <c r="L34" s="76"/>
      <c r="M34" s="76"/>
      <c r="N34" s="76"/>
      <c r="O34" s="76"/>
      <c r="P34" s="76"/>
      <c r="R34" s="186"/>
      <c r="S34" s="187"/>
      <c r="T34" s="186"/>
    </row>
    <row r="35" spans="1:20" s="12" customFormat="1" ht="15" customHeight="1" thickBot="1">
      <c r="A35" s="104"/>
      <c r="B35" s="106"/>
      <c r="C35" s="189"/>
      <c r="D35" s="190"/>
      <c r="E35" s="190"/>
      <c r="F35" s="106"/>
      <c r="G35" s="108"/>
      <c r="H35" s="108"/>
      <c r="I35" s="191"/>
      <c r="J35" s="108"/>
      <c r="K35" s="108"/>
      <c r="L35" s="108"/>
      <c r="M35" s="108"/>
      <c r="N35" s="108"/>
      <c r="O35" s="108"/>
      <c r="P35" s="108"/>
      <c r="R35" s="186"/>
      <c r="S35" s="187"/>
      <c r="T35" s="186"/>
    </row>
    <row r="36" spans="1:19" ht="15" customHeight="1" thickTop="1">
      <c r="A36" s="43"/>
      <c r="B36" s="43"/>
      <c r="C36" s="5" t="s">
        <v>1043</v>
      </c>
      <c r="D36" s="6"/>
      <c r="E36" s="6"/>
      <c r="F36" s="6"/>
      <c r="G36" s="6"/>
      <c r="H36" s="85"/>
      <c r="I36" s="85"/>
      <c r="J36" s="85"/>
      <c r="K36" s="85"/>
      <c r="L36" s="26"/>
      <c r="M36" s="26"/>
      <c r="N36" s="26"/>
      <c r="O36" s="26"/>
      <c r="P36" s="26"/>
      <c r="Q36" s="64"/>
      <c r="R36" s="187"/>
      <c r="S36" s="10"/>
    </row>
    <row r="37" spans="1:16" ht="25.5">
      <c r="A37" s="44"/>
      <c r="B37" s="44"/>
      <c r="C37" s="102" t="s">
        <v>1046</v>
      </c>
      <c r="D37" s="148"/>
      <c r="E37" s="6"/>
      <c r="F37" s="6"/>
      <c r="G37" s="6"/>
      <c r="H37" s="85"/>
      <c r="I37" s="85"/>
      <c r="J37" s="85"/>
      <c r="K37" s="85"/>
      <c r="L37" s="85"/>
      <c r="M37" s="139"/>
      <c r="N37" s="139"/>
      <c r="O37" s="139"/>
      <c r="P37" s="139"/>
    </row>
    <row r="38" spans="1:16" ht="12.75">
      <c r="A38" s="44"/>
      <c r="B38" s="44"/>
      <c r="C38" s="155" t="s">
        <v>1044</v>
      </c>
      <c r="D38" s="3"/>
      <c r="E38" s="3"/>
      <c r="F38" s="3"/>
      <c r="G38" s="3"/>
      <c r="H38" s="24"/>
      <c r="I38" s="24"/>
      <c r="J38" s="24"/>
      <c r="K38" s="24"/>
      <c r="L38" s="24"/>
      <c r="M38" s="24"/>
      <c r="N38" s="24"/>
      <c r="O38" s="24"/>
      <c r="P38" s="24"/>
    </row>
    <row r="39" spans="7:13" ht="15">
      <c r="G39" t="s">
        <v>1047</v>
      </c>
      <c r="H39"/>
      <c r="I39"/>
      <c r="J39" s="256" t="s">
        <v>1048</v>
      </c>
      <c r="K39"/>
      <c r="L39"/>
      <c r="M39"/>
    </row>
    <row r="40" spans="1:13" ht="15">
      <c r="A40" s="318" t="s">
        <v>869</v>
      </c>
      <c r="B40" s="318"/>
      <c r="D40" s="2"/>
      <c r="G40" s="257" t="s">
        <v>1049</v>
      </c>
      <c r="H40"/>
      <c r="I40"/>
      <c r="J40"/>
      <c r="K40"/>
      <c r="L40"/>
      <c r="M40"/>
    </row>
    <row r="41" spans="1:13" s="249" customFormat="1" ht="12.75">
      <c r="A41" s="249" t="s">
        <v>135</v>
      </c>
      <c r="D41" s="250"/>
      <c r="G41" t="s">
        <v>1050</v>
      </c>
      <c r="H41"/>
      <c r="I41"/>
      <c r="J41"/>
      <c r="K41"/>
      <c r="L41"/>
      <c r="M41"/>
    </row>
    <row r="42" spans="1:4" s="249" customFormat="1" ht="12">
      <c r="A42" s="249" t="s">
        <v>136</v>
      </c>
      <c r="D42" s="250"/>
    </row>
    <row r="43" spans="1:4" s="249" customFormat="1" ht="12">
      <c r="A43" s="249" t="s">
        <v>863</v>
      </c>
      <c r="D43" s="250"/>
    </row>
    <row r="44" spans="1:4" s="249" customFormat="1" ht="12">
      <c r="A44" s="249" t="s">
        <v>864</v>
      </c>
      <c r="D44" s="250"/>
    </row>
    <row r="45" spans="1:4" s="249" customFormat="1" ht="12">
      <c r="A45" s="249" t="s">
        <v>865</v>
      </c>
      <c r="D45" s="250"/>
    </row>
    <row r="46" spans="1:4" s="249" customFormat="1" ht="12">
      <c r="A46" s="249" t="s">
        <v>866</v>
      </c>
      <c r="D46" s="250"/>
    </row>
    <row r="47" spans="1:4" s="249" customFormat="1" ht="12">
      <c r="A47" s="249" t="s">
        <v>867</v>
      </c>
      <c r="D47" s="250"/>
    </row>
    <row r="48" spans="1:4" s="249" customFormat="1" ht="12">
      <c r="A48" s="249" t="s">
        <v>868</v>
      </c>
      <c r="D48" s="250"/>
    </row>
    <row r="49" spans="6:16" ht="12.7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</sheetData>
  <sheetProtection/>
  <mergeCells count="21">
    <mergeCell ref="A10:H10"/>
    <mergeCell ref="A40:B40"/>
    <mergeCell ref="A13:A14"/>
    <mergeCell ref="A5:C5"/>
    <mergeCell ref="D5:P5"/>
    <mergeCell ref="A6:C6"/>
    <mergeCell ref="D6:P6"/>
    <mergeCell ref="D7:P7"/>
    <mergeCell ref="N10:O10"/>
    <mergeCell ref="A7:C7"/>
    <mergeCell ref="A9:C9"/>
    <mergeCell ref="I11:P11"/>
    <mergeCell ref="A12:H12"/>
    <mergeCell ref="E13:E14"/>
    <mergeCell ref="F13:K13"/>
    <mergeCell ref="A8:B8"/>
    <mergeCell ref="D9:L9"/>
    <mergeCell ref="L13:P13"/>
    <mergeCell ref="B13:B14"/>
    <mergeCell ref="C13:C14"/>
    <mergeCell ref="D13:D14"/>
  </mergeCells>
  <printOptions horizontalCentered="1"/>
  <pageMargins left="0.3937007874015748" right="0.3937007874015748" top="0.984251968503937" bottom="0.5905511811023623" header="0.5118110236220472" footer="0.1968503937007874"/>
  <pageSetup horizontalDpi="600" verticalDpi="600" orientation="landscape" paperSize="9" scale="85" r:id="rId1"/>
  <headerFooter alignWithMargins="0">
    <oddFooter>&amp;CPage &amp;P&amp;R11_Ugunsgrēka atklāšanas un trauksmes iekārtas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P164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57421875" style="11" customWidth="1"/>
    <col min="5" max="8" width="8.57421875" style="2" customWidth="1"/>
    <col min="9" max="9" width="9.00390625" style="2" customWidth="1"/>
    <col min="10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0.08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23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371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9.2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8" customFormat="1" ht="25.5" customHeight="1" thickTop="1">
      <c r="A16" s="156"/>
      <c r="B16" s="156"/>
      <c r="C16" s="157" t="s">
        <v>720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s="12" customFormat="1" ht="167.25" customHeight="1">
      <c r="A17" s="15" t="s">
        <v>797</v>
      </c>
      <c r="B17" s="42"/>
      <c r="C17" s="152" t="s">
        <v>390</v>
      </c>
      <c r="D17" s="158" t="s">
        <v>465</v>
      </c>
      <c r="E17" s="158">
        <v>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s="7" customFormat="1" ht="13.5" customHeight="1">
      <c r="A18" s="15" t="s">
        <v>798</v>
      </c>
      <c r="B18" s="3"/>
      <c r="C18" s="159" t="s">
        <v>663</v>
      </c>
      <c r="D18" s="160" t="s">
        <v>466</v>
      </c>
      <c r="E18" s="160">
        <f>SUM(E19:E27)</f>
        <v>35</v>
      </c>
      <c r="F18" s="76"/>
      <c r="G18" s="24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30" customFormat="1" ht="25.5" customHeight="1">
      <c r="A19" s="17" t="s">
        <v>899</v>
      </c>
      <c r="B19" s="161"/>
      <c r="C19" s="153" t="s">
        <v>886</v>
      </c>
      <c r="D19" s="154" t="s">
        <v>466</v>
      </c>
      <c r="E19" s="154">
        <v>1</v>
      </c>
      <c r="F19" s="79"/>
      <c r="G19" s="75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30" customFormat="1" ht="25.5" customHeight="1">
      <c r="A20" s="17" t="s">
        <v>900</v>
      </c>
      <c r="B20" s="161"/>
      <c r="C20" s="153" t="s">
        <v>887</v>
      </c>
      <c r="D20" s="154" t="s">
        <v>466</v>
      </c>
      <c r="E20" s="154">
        <v>2</v>
      </c>
      <c r="F20" s="79"/>
      <c r="G20" s="75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30" customFormat="1" ht="24.75" customHeight="1">
      <c r="A21" s="17" t="s">
        <v>901</v>
      </c>
      <c r="B21" s="161"/>
      <c r="C21" s="153" t="s">
        <v>885</v>
      </c>
      <c r="D21" s="154" t="s">
        <v>466</v>
      </c>
      <c r="E21" s="154">
        <v>9</v>
      </c>
      <c r="F21" s="79"/>
      <c r="G21" s="75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30" customFormat="1" ht="13.5" customHeight="1">
      <c r="A22" s="17" t="s">
        <v>833</v>
      </c>
      <c r="B22" s="161"/>
      <c r="C22" s="153" t="s">
        <v>889</v>
      </c>
      <c r="D22" s="154" t="s">
        <v>466</v>
      </c>
      <c r="E22" s="154">
        <v>1</v>
      </c>
      <c r="F22" s="79"/>
      <c r="G22" s="75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30" customFormat="1" ht="13.5" customHeight="1">
      <c r="A23" s="17" t="s">
        <v>834</v>
      </c>
      <c r="B23" s="161"/>
      <c r="C23" s="153" t="s">
        <v>890</v>
      </c>
      <c r="D23" s="154" t="s">
        <v>466</v>
      </c>
      <c r="E23" s="154">
        <v>1</v>
      </c>
      <c r="F23" s="79"/>
      <c r="G23" s="75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30" customFormat="1" ht="13.5" customHeight="1">
      <c r="A24" s="17" t="s">
        <v>835</v>
      </c>
      <c r="B24" s="161"/>
      <c r="C24" s="153" t="s">
        <v>721</v>
      </c>
      <c r="D24" s="154" t="s">
        <v>466</v>
      </c>
      <c r="E24" s="154">
        <v>5</v>
      </c>
      <c r="F24" s="79"/>
      <c r="G24" s="75"/>
      <c r="H24" s="79"/>
      <c r="I24" s="79"/>
      <c r="J24" s="79"/>
      <c r="K24" s="79"/>
      <c r="L24" s="79"/>
      <c r="M24" s="79"/>
      <c r="N24" s="79"/>
      <c r="O24" s="79"/>
      <c r="P24" s="79"/>
    </row>
    <row r="25" spans="1:16" s="30" customFormat="1" ht="13.5" customHeight="1">
      <c r="A25" s="17" t="s">
        <v>836</v>
      </c>
      <c r="B25" s="161"/>
      <c r="C25" s="153" t="s">
        <v>722</v>
      </c>
      <c r="D25" s="154" t="s">
        <v>466</v>
      </c>
      <c r="E25" s="154">
        <v>9</v>
      </c>
      <c r="F25" s="79"/>
      <c r="G25" s="75"/>
      <c r="H25" s="79"/>
      <c r="I25" s="79"/>
      <c r="J25" s="79"/>
      <c r="K25" s="79"/>
      <c r="L25" s="79"/>
      <c r="M25" s="79"/>
      <c r="N25" s="79"/>
      <c r="O25" s="79"/>
      <c r="P25" s="79"/>
    </row>
    <row r="26" spans="1:16" s="30" customFormat="1" ht="13.5" customHeight="1">
      <c r="A26" s="17" t="s">
        <v>837</v>
      </c>
      <c r="B26" s="161"/>
      <c r="C26" s="153" t="s">
        <v>723</v>
      </c>
      <c r="D26" s="154" t="s">
        <v>466</v>
      </c>
      <c r="E26" s="154">
        <v>1</v>
      </c>
      <c r="F26" s="79"/>
      <c r="G26" s="75"/>
      <c r="H26" s="79"/>
      <c r="I26" s="79"/>
      <c r="J26" s="79"/>
      <c r="K26" s="79"/>
      <c r="L26" s="79"/>
      <c r="M26" s="79"/>
      <c r="N26" s="79"/>
      <c r="O26" s="79"/>
      <c r="P26" s="79"/>
    </row>
    <row r="27" spans="1:16" s="30" customFormat="1" ht="13.5" customHeight="1">
      <c r="A27" s="17" t="s">
        <v>838</v>
      </c>
      <c r="B27" s="161"/>
      <c r="C27" s="153" t="s">
        <v>888</v>
      </c>
      <c r="D27" s="154" t="s">
        <v>466</v>
      </c>
      <c r="E27" s="154">
        <v>6</v>
      </c>
      <c r="F27" s="79"/>
      <c r="G27" s="75"/>
      <c r="H27" s="79"/>
      <c r="I27" s="79"/>
      <c r="J27" s="79"/>
      <c r="K27" s="79"/>
      <c r="L27" s="79"/>
      <c r="M27" s="79"/>
      <c r="N27" s="79"/>
      <c r="O27" s="79"/>
      <c r="P27" s="79"/>
    </row>
    <row r="28" spans="1:16" s="7" customFormat="1" ht="13.5" customHeight="1">
      <c r="A28" s="15" t="s">
        <v>839</v>
      </c>
      <c r="B28" s="3"/>
      <c r="C28" s="162" t="s">
        <v>660</v>
      </c>
      <c r="D28" s="160" t="s">
        <v>466</v>
      </c>
      <c r="E28" s="163">
        <v>1</v>
      </c>
      <c r="F28" s="76"/>
      <c r="G28" s="24"/>
      <c r="H28" s="76"/>
      <c r="I28" s="76"/>
      <c r="J28" s="76"/>
      <c r="K28" s="76"/>
      <c r="L28" s="76"/>
      <c r="M28" s="76"/>
      <c r="N28" s="76"/>
      <c r="O28" s="76"/>
      <c r="P28" s="76"/>
    </row>
    <row r="29" spans="1:16" s="30" customFormat="1" ht="13.5" customHeight="1">
      <c r="A29" s="17" t="s">
        <v>840</v>
      </c>
      <c r="B29" s="161"/>
      <c r="C29" s="153" t="s">
        <v>391</v>
      </c>
      <c r="D29" s="154" t="s">
        <v>466</v>
      </c>
      <c r="E29" s="154">
        <v>1</v>
      </c>
      <c r="F29" s="79"/>
      <c r="G29" s="75"/>
      <c r="H29" s="79"/>
      <c r="I29" s="79"/>
      <c r="J29" s="79"/>
      <c r="K29" s="79"/>
      <c r="L29" s="79"/>
      <c r="M29" s="79"/>
      <c r="N29" s="79"/>
      <c r="O29" s="79"/>
      <c r="P29" s="79"/>
    </row>
    <row r="30" spans="1:16" s="7" customFormat="1" ht="26.25" customHeight="1">
      <c r="A30" s="15" t="s">
        <v>841</v>
      </c>
      <c r="B30" s="3"/>
      <c r="C30" s="159" t="s">
        <v>664</v>
      </c>
      <c r="D30" s="160" t="s">
        <v>434</v>
      </c>
      <c r="E30" s="160">
        <v>4</v>
      </c>
      <c r="F30" s="76"/>
      <c r="G30" s="24"/>
      <c r="H30" s="76"/>
      <c r="I30" s="76"/>
      <c r="J30" s="76"/>
      <c r="K30" s="76"/>
      <c r="L30" s="76"/>
      <c r="M30" s="76"/>
      <c r="N30" s="76"/>
      <c r="O30" s="76"/>
      <c r="P30" s="76"/>
    </row>
    <row r="31" spans="1:16" s="30" customFormat="1" ht="13.5" customHeight="1">
      <c r="A31" s="17" t="s">
        <v>842</v>
      </c>
      <c r="B31" s="161"/>
      <c r="C31" s="153" t="s">
        <v>725</v>
      </c>
      <c r="D31" s="154" t="s">
        <v>434</v>
      </c>
      <c r="E31" s="154">
        <v>6</v>
      </c>
      <c r="F31" s="79"/>
      <c r="G31" s="75"/>
      <c r="H31" s="79"/>
      <c r="I31" s="79"/>
      <c r="J31" s="79"/>
      <c r="K31" s="79"/>
      <c r="L31" s="79"/>
      <c r="M31" s="79"/>
      <c r="N31" s="79"/>
      <c r="O31" s="79"/>
      <c r="P31" s="79"/>
    </row>
    <row r="32" spans="1:16" s="30" customFormat="1" ht="13.5" customHeight="1">
      <c r="A32" s="17" t="s">
        <v>843</v>
      </c>
      <c r="B32" s="161"/>
      <c r="C32" s="153" t="s">
        <v>661</v>
      </c>
      <c r="D32" s="154" t="s">
        <v>466</v>
      </c>
      <c r="E32" s="164">
        <v>1</v>
      </c>
      <c r="F32" s="79"/>
      <c r="G32" s="75"/>
      <c r="H32" s="79"/>
      <c r="I32" s="79"/>
      <c r="J32" s="79"/>
      <c r="K32" s="79"/>
      <c r="L32" s="79"/>
      <c r="M32" s="79"/>
      <c r="N32" s="79"/>
      <c r="O32" s="79"/>
      <c r="P32" s="79"/>
    </row>
    <row r="33" spans="1:16" s="30" customFormat="1" ht="13.5" customHeight="1">
      <c r="A33" s="17" t="s">
        <v>844</v>
      </c>
      <c r="B33" s="161"/>
      <c r="C33" s="153" t="s">
        <v>642</v>
      </c>
      <c r="D33" s="154" t="s">
        <v>466</v>
      </c>
      <c r="E33" s="154">
        <v>4</v>
      </c>
      <c r="F33" s="79"/>
      <c r="G33" s="75"/>
      <c r="H33" s="79"/>
      <c r="I33" s="79"/>
      <c r="J33" s="79"/>
      <c r="K33" s="79"/>
      <c r="L33" s="79"/>
      <c r="M33" s="79"/>
      <c r="N33" s="79"/>
      <c r="O33" s="79"/>
      <c r="P33" s="79"/>
    </row>
    <row r="34" spans="1:16" s="7" customFormat="1" ht="26.25" customHeight="1">
      <c r="A34" s="15" t="s">
        <v>949</v>
      </c>
      <c r="B34" s="3"/>
      <c r="C34" s="159" t="s">
        <v>665</v>
      </c>
      <c r="D34" s="160" t="s">
        <v>434</v>
      </c>
      <c r="E34" s="160">
        <v>25.6</v>
      </c>
      <c r="F34" s="76"/>
      <c r="G34" s="24"/>
      <c r="H34" s="76"/>
      <c r="I34" s="76"/>
      <c r="J34" s="76"/>
      <c r="K34" s="76"/>
      <c r="L34" s="76"/>
      <c r="M34" s="76"/>
      <c r="N34" s="76"/>
      <c r="O34" s="76"/>
      <c r="P34" s="76"/>
    </row>
    <row r="35" spans="1:16" s="30" customFormat="1" ht="13.5" customHeight="1">
      <c r="A35" s="17" t="s">
        <v>950</v>
      </c>
      <c r="B35" s="161"/>
      <c r="C35" s="153" t="s">
        <v>726</v>
      </c>
      <c r="D35" s="154" t="s">
        <v>434</v>
      </c>
      <c r="E35" s="154">
        <v>27</v>
      </c>
      <c r="F35" s="79"/>
      <c r="G35" s="75"/>
      <c r="H35" s="79"/>
      <c r="I35" s="79"/>
      <c r="J35" s="79"/>
      <c r="K35" s="79"/>
      <c r="L35" s="79"/>
      <c r="M35" s="79"/>
      <c r="N35" s="79"/>
      <c r="O35" s="79"/>
      <c r="P35" s="79"/>
    </row>
    <row r="36" spans="1:16" s="30" customFormat="1" ht="13.5" customHeight="1">
      <c r="A36" s="17" t="s">
        <v>951</v>
      </c>
      <c r="B36" s="161"/>
      <c r="C36" s="153" t="s">
        <v>657</v>
      </c>
      <c r="D36" s="154" t="s">
        <v>466</v>
      </c>
      <c r="E36" s="165">
        <v>9</v>
      </c>
      <c r="F36" s="79"/>
      <c r="G36" s="75"/>
      <c r="H36" s="79"/>
      <c r="I36" s="79"/>
      <c r="J36" s="79"/>
      <c r="K36" s="79"/>
      <c r="L36" s="79"/>
      <c r="M36" s="79"/>
      <c r="N36" s="79"/>
      <c r="O36" s="79"/>
      <c r="P36" s="79"/>
    </row>
    <row r="37" spans="1:16" s="30" customFormat="1" ht="13.5" customHeight="1">
      <c r="A37" s="17" t="s">
        <v>952</v>
      </c>
      <c r="B37" s="161"/>
      <c r="C37" s="153" t="s">
        <v>650</v>
      </c>
      <c r="D37" s="154" t="s">
        <v>466</v>
      </c>
      <c r="E37" s="165">
        <v>2</v>
      </c>
      <c r="F37" s="79"/>
      <c r="G37" s="75"/>
      <c r="H37" s="79"/>
      <c r="I37" s="79"/>
      <c r="J37" s="79"/>
      <c r="K37" s="79"/>
      <c r="L37" s="79"/>
      <c r="M37" s="79"/>
      <c r="N37" s="79"/>
      <c r="O37" s="79"/>
      <c r="P37" s="79"/>
    </row>
    <row r="38" spans="1:16" s="30" customFormat="1" ht="13.5" customHeight="1">
      <c r="A38" s="17" t="s">
        <v>953</v>
      </c>
      <c r="B38" s="161"/>
      <c r="C38" s="153" t="s">
        <v>931</v>
      </c>
      <c r="D38" s="154" t="s">
        <v>466</v>
      </c>
      <c r="E38" s="165">
        <v>3</v>
      </c>
      <c r="F38" s="79"/>
      <c r="G38" s="75"/>
      <c r="H38" s="79"/>
      <c r="I38" s="79"/>
      <c r="J38" s="79"/>
      <c r="K38" s="79"/>
      <c r="L38" s="79"/>
      <c r="M38" s="79"/>
      <c r="N38" s="79"/>
      <c r="O38" s="79"/>
      <c r="P38" s="79"/>
    </row>
    <row r="39" spans="1:16" s="30" customFormat="1" ht="13.5" customHeight="1">
      <c r="A39" s="17" t="s">
        <v>954</v>
      </c>
      <c r="B39" s="161"/>
      <c r="C39" s="153" t="s">
        <v>647</v>
      </c>
      <c r="D39" s="154" t="s">
        <v>466</v>
      </c>
      <c r="E39" s="164">
        <v>15</v>
      </c>
      <c r="F39" s="79"/>
      <c r="G39" s="75"/>
      <c r="H39" s="79"/>
      <c r="I39" s="79"/>
      <c r="J39" s="79"/>
      <c r="K39" s="79"/>
      <c r="L39" s="79"/>
      <c r="M39" s="79"/>
      <c r="N39" s="79"/>
      <c r="O39" s="79"/>
      <c r="P39" s="79"/>
    </row>
    <row r="40" spans="1:16" s="29" customFormat="1" ht="29.25" customHeight="1">
      <c r="A40" s="15" t="s">
        <v>955</v>
      </c>
      <c r="B40" s="166"/>
      <c r="C40" s="159" t="s">
        <v>666</v>
      </c>
      <c r="D40" s="158" t="s">
        <v>434</v>
      </c>
      <c r="E40" s="158">
        <v>30.6</v>
      </c>
      <c r="F40" s="76"/>
      <c r="G40" s="24"/>
      <c r="H40" s="76"/>
      <c r="I40" s="76"/>
      <c r="J40" s="76"/>
      <c r="K40" s="76"/>
      <c r="L40" s="76"/>
      <c r="M40" s="76"/>
      <c r="N40" s="76"/>
      <c r="O40" s="76"/>
      <c r="P40" s="76"/>
    </row>
    <row r="41" spans="1:16" s="30" customFormat="1" ht="13.5" customHeight="1">
      <c r="A41" s="17" t="s">
        <v>956</v>
      </c>
      <c r="B41" s="161"/>
      <c r="C41" s="153" t="s">
        <v>727</v>
      </c>
      <c r="D41" s="154" t="s">
        <v>434</v>
      </c>
      <c r="E41" s="164">
        <v>33</v>
      </c>
      <c r="F41" s="79"/>
      <c r="G41" s="75"/>
      <c r="H41" s="79"/>
      <c r="I41" s="79"/>
      <c r="J41" s="79"/>
      <c r="K41" s="79"/>
      <c r="L41" s="79"/>
      <c r="M41" s="79"/>
      <c r="N41" s="79"/>
      <c r="O41" s="79"/>
      <c r="P41" s="79"/>
    </row>
    <row r="42" spans="1:16" s="30" customFormat="1" ht="13.5" customHeight="1">
      <c r="A42" s="17" t="s">
        <v>957</v>
      </c>
      <c r="B42" s="161"/>
      <c r="C42" s="153" t="s">
        <v>915</v>
      </c>
      <c r="D42" s="154" t="s">
        <v>466</v>
      </c>
      <c r="E42" s="165">
        <v>7</v>
      </c>
      <c r="F42" s="79"/>
      <c r="G42" s="75"/>
      <c r="H42" s="79"/>
      <c r="I42" s="79"/>
      <c r="J42" s="79"/>
      <c r="K42" s="79"/>
      <c r="L42" s="79"/>
      <c r="M42" s="79"/>
      <c r="N42" s="79"/>
      <c r="O42" s="79"/>
      <c r="P42" s="79"/>
    </row>
    <row r="43" spans="1:16" s="30" customFormat="1" ht="13.5" customHeight="1">
      <c r="A43" s="17" t="s">
        <v>958</v>
      </c>
      <c r="B43" s="161"/>
      <c r="C43" s="153" t="s">
        <v>653</v>
      </c>
      <c r="D43" s="154" t="s">
        <v>466</v>
      </c>
      <c r="E43" s="165">
        <v>4</v>
      </c>
      <c r="F43" s="79"/>
      <c r="G43" s="75"/>
      <c r="H43" s="79"/>
      <c r="I43" s="79"/>
      <c r="J43" s="79"/>
      <c r="K43" s="79"/>
      <c r="L43" s="79"/>
      <c r="M43" s="79"/>
      <c r="N43" s="79"/>
      <c r="O43" s="79"/>
      <c r="P43" s="79"/>
    </row>
    <row r="44" spans="1:16" s="30" customFormat="1" ht="13.5" customHeight="1">
      <c r="A44" s="17" t="s">
        <v>959</v>
      </c>
      <c r="B44" s="161"/>
      <c r="C44" s="153" t="s">
        <v>736</v>
      </c>
      <c r="D44" s="154" t="s">
        <v>466</v>
      </c>
      <c r="E44" s="165">
        <v>2</v>
      </c>
      <c r="F44" s="79"/>
      <c r="G44" s="75"/>
      <c r="H44" s="79"/>
      <c r="I44" s="79"/>
      <c r="J44" s="79"/>
      <c r="K44" s="79"/>
      <c r="L44" s="79"/>
      <c r="M44" s="79"/>
      <c r="N44" s="79"/>
      <c r="O44" s="79"/>
      <c r="P44" s="79"/>
    </row>
    <row r="45" spans="1:16" s="30" customFormat="1" ht="13.5" customHeight="1">
      <c r="A45" s="17" t="s">
        <v>960</v>
      </c>
      <c r="B45" s="161"/>
      <c r="C45" s="153" t="s">
        <v>932</v>
      </c>
      <c r="D45" s="154" t="s">
        <v>466</v>
      </c>
      <c r="E45" s="165">
        <v>2</v>
      </c>
      <c r="F45" s="79"/>
      <c r="G45" s="75"/>
      <c r="H45" s="79"/>
      <c r="I45" s="79"/>
      <c r="J45" s="79"/>
      <c r="K45" s="79"/>
      <c r="L45" s="79"/>
      <c r="M45" s="79"/>
      <c r="N45" s="79"/>
      <c r="O45" s="79"/>
      <c r="P45" s="79"/>
    </row>
    <row r="46" spans="1:16" s="30" customFormat="1" ht="13.5" customHeight="1">
      <c r="A46" s="17" t="s">
        <v>961</v>
      </c>
      <c r="B46" s="161"/>
      <c r="C46" s="153" t="s">
        <v>933</v>
      </c>
      <c r="D46" s="154" t="s">
        <v>466</v>
      </c>
      <c r="E46" s="165">
        <v>1</v>
      </c>
      <c r="F46" s="79"/>
      <c r="G46" s="75"/>
      <c r="H46" s="79"/>
      <c r="I46" s="79"/>
      <c r="J46" s="79"/>
      <c r="K46" s="79"/>
      <c r="L46" s="79"/>
      <c r="M46" s="79"/>
      <c r="N46" s="79"/>
      <c r="O46" s="79"/>
      <c r="P46" s="79"/>
    </row>
    <row r="47" spans="1:16" s="30" customFormat="1" ht="13.5" customHeight="1">
      <c r="A47" s="17" t="s">
        <v>962</v>
      </c>
      <c r="B47" s="161"/>
      <c r="C47" s="153" t="s">
        <v>652</v>
      </c>
      <c r="D47" s="154" t="s">
        <v>466</v>
      </c>
      <c r="E47" s="164">
        <v>17</v>
      </c>
      <c r="F47" s="79"/>
      <c r="G47" s="75"/>
      <c r="H47" s="79"/>
      <c r="I47" s="79"/>
      <c r="J47" s="79"/>
      <c r="K47" s="79"/>
      <c r="L47" s="79"/>
      <c r="M47" s="79"/>
      <c r="N47" s="79"/>
      <c r="O47" s="79"/>
      <c r="P47" s="79"/>
    </row>
    <row r="48" spans="1:16" s="29" customFormat="1" ht="28.5" customHeight="1">
      <c r="A48" s="15" t="s">
        <v>963</v>
      </c>
      <c r="B48" s="166"/>
      <c r="C48" s="159" t="s">
        <v>738</v>
      </c>
      <c r="D48" s="158" t="s">
        <v>434</v>
      </c>
      <c r="E48" s="158">
        <v>40.3</v>
      </c>
      <c r="F48" s="76"/>
      <c r="G48" s="24"/>
      <c r="H48" s="76"/>
      <c r="I48" s="76"/>
      <c r="J48" s="76"/>
      <c r="K48" s="76"/>
      <c r="L48" s="76"/>
      <c r="M48" s="76"/>
      <c r="N48" s="76"/>
      <c r="O48" s="76"/>
      <c r="P48" s="76"/>
    </row>
    <row r="49" spans="1:16" s="30" customFormat="1" ht="13.5" customHeight="1">
      <c r="A49" s="17" t="s">
        <v>964</v>
      </c>
      <c r="B49" s="161"/>
      <c r="C49" s="153" t="s">
        <v>728</v>
      </c>
      <c r="D49" s="154" t="s">
        <v>434</v>
      </c>
      <c r="E49" s="164">
        <v>42</v>
      </c>
      <c r="F49" s="79"/>
      <c r="G49" s="75"/>
      <c r="H49" s="79"/>
      <c r="I49" s="79"/>
      <c r="J49" s="79"/>
      <c r="K49" s="79"/>
      <c r="L49" s="79"/>
      <c r="M49" s="79"/>
      <c r="N49" s="79"/>
      <c r="O49" s="79"/>
      <c r="P49" s="79"/>
    </row>
    <row r="50" spans="1:16" s="30" customFormat="1" ht="13.5" customHeight="1">
      <c r="A50" s="17" t="s">
        <v>965</v>
      </c>
      <c r="B50" s="161"/>
      <c r="C50" s="153" t="s">
        <v>658</v>
      </c>
      <c r="D50" s="154" t="s">
        <v>466</v>
      </c>
      <c r="E50" s="165">
        <v>10</v>
      </c>
      <c r="F50" s="79"/>
      <c r="G50" s="75"/>
      <c r="H50" s="79"/>
      <c r="I50" s="79"/>
      <c r="J50" s="79"/>
      <c r="K50" s="79"/>
      <c r="L50" s="79"/>
      <c r="M50" s="79"/>
      <c r="N50" s="79"/>
      <c r="O50" s="79"/>
      <c r="P50" s="79"/>
    </row>
    <row r="51" spans="1:16" s="30" customFormat="1" ht="13.5" customHeight="1">
      <c r="A51" s="17" t="s">
        <v>966</v>
      </c>
      <c r="B51" s="161"/>
      <c r="C51" s="153" t="s">
        <v>916</v>
      </c>
      <c r="D51" s="154" t="s">
        <v>466</v>
      </c>
      <c r="E51" s="165">
        <v>4</v>
      </c>
      <c r="F51" s="79"/>
      <c r="G51" s="75"/>
      <c r="H51" s="79"/>
      <c r="I51" s="79"/>
      <c r="J51" s="79"/>
      <c r="K51" s="79"/>
      <c r="L51" s="79"/>
      <c r="M51" s="79"/>
      <c r="N51" s="79"/>
      <c r="O51" s="79"/>
      <c r="P51" s="79"/>
    </row>
    <row r="52" spans="1:16" s="30" customFormat="1" ht="13.5" customHeight="1">
      <c r="A52" s="17" t="s">
        <v>967</v>
      </c>
      <c r="B52" s="161"/>
      <c r="C52" s="153" t="s">
        <v>919</v>
      </c>
      <c r="D52" s="154" t="s">
        <v>466</v>
      </c>
      <c r="E52" s="165">
        <v>1</v>
      </c>
      <c r="F52" s="79"/>
      <c r="G52" s="75"/>
      <c r="H52" s="79"/>
      <c r="I52" s="79"/>
      <c r="J52" s="79"/>
      <c r="K52" s="79"/>
      <c r="L52" s="79"/>
      <c r="M52" s="79"/>
      <c r="N52" s="79"/>
      <c r="O52" s="79"/>
      <c r="P52" s="79"/>
    </row>
    <row r="53" spans="1:16" s="30" customFormat="1" ht="13.5" customHeight="1">
      <c r="A53" s="17" t="s">
        <v>968</v>
      </c>
      <c r="B53" s="161"/>
      <c r="C53" s="153" t="s">
        <v>920</v>
      </c>
      <c r="D53" s="154" t="s">
        <v>466</v>
      </c>
      <c r="E53" s="165">
        <v>1</v>
      </c>
      <c r="F53" s="79"/>
      <c r="G53" s="75"/>
      <c r="H53" s="79"/>
      <c r="I53" s="79"/>
      <c r="J53" s="79"/>
      <c r="K53" s="79"/>
      <c r="L53" s="79"/>
      <c r="M53" s="79"/>
      <c r="N53" s="79"/>
      <c r="O53" s="79"/>
      <c r="P53" s="79"/>
    </row>
    <row r="54" spans="1:16" s="30" customFormat="1" ht="13.5" customHeight="1">
      <c r="A54" s="17" t="s">
        <v>969</v>
      </c>
      <c r="B54" s="161"/>
      <c r="C54" s="153" t="s">
        <v>732</v>
      </c>
      <c r="D54" s="154" t="s">
        <v>466</v>
      </c>
      <c r="E54" s="165">
        <v>5</v>
      </c>
      <c r="F54" s="79"/>
      <c r="G54" s="75"/>
      <c r="H54" s="79"/>
      <c r="I54" s="79"/>
      <c r="J54" s="79"/>
      <c r="K54" s="79"/>
      <c r="L54" s="79"/>
      <c r="M54" s="79"/>
      <c r="N54" s="79"/>
      <c r="O54" s="79"/>
      <c r="P54" s="79"/>
    </row>
    <row r="55" spans="1:16" s="30" customFormat="1" ht="13.5" customHeight="1">
      <c r="A55" s="17" t="s">
        <v>970</v>
      </c>
      <c r="B55" s="161"/>
      <c r="C55" s="153" t="s">
        <v>921</v>
      </c>
      <c r="D55" s="154" t="s">
        <v>466</v>
      </c>
      <c r="E55" s="165">
        <v>1</v>
      </c>
      <c r="F55" s="79"/>
      <c r="G55" s="75"/>
      <c r="H55" s="79"/>
      <c r="I55" s="79"/>
      <c r="J55" s="79"/>
      <c r="K55" s="79"/>
      <c r="L55" s="79"/>
      <c r="M55" s="79"/>
      <c r="N55" s="79"/>
      <c r="O55" s="79"/>
      <c r="P55" s="79"/>
    </row>
    <row r="56" spans="1:16" s="30" customFormat="1" ht="13.5" customHeight="1">
      <c r="A56" s="17" t="s">
        <v>971</v>
      </c>
      <c r="B56" s="161"/>
      <c r="C56" s="153" t="s">
        <v>922</v>
      </c>
      <c r="D56" s="154" t="s">
        <v>466</v>
      </c>
      <c r="E56" s="165">
        <v>1</v>
      </c>
      <c r="F56" s="79"/>
      <c r="G56" s="75"/>
      <c r="H56" s="79"/>
      <c r="I56" s="79"/>
      <c r="J56" s="79"/>
      <c r="K56" s="79"/>
      <c r="L56" s="79"/>
      <c r="M56" s="79"/>
      <c r="N56" s="79"/>
      <c r="O56" s="79"/>
      <c r="P56" s="79"/>
    </row>
    <row r="57" spans="1:16" s="30" customFormat="1" ht="13.5" customHeight="1">
      <c r="A57" s="17" t="s">
        <v>972</v>
      </c>
      <c r="B57" s="161"/>
      <c r="C57" s="153" t="s">
        <v>651</v>
      </c>
      <c r="D57" s="154" t="s">
        <v>466</v>
      </c>
      <c r="E57" s="165">
        <v>1</v>
      </c>
      <c r="F57" s="79"/>
      <c r="G57" s="75"/>
      <c r="H57" s="79"/>
      <c r="I57" s="79"/>
      <c r="J57" s="79"/>
      <c r="K57" s="79"/>
      <c r="L57" s="79"/>
      <c r="M57" s="79"/>
      <c r="N57" s="79"/>
      <c r="O57" s="79"/>
      <c r="P57" s="79"/>
    </row>
    <row r="58" spans="1:16" s="30" customFormat="1" ht="13.5" customHeight="1">
      <c r="A58" s="17" t="s">
        <v>973</v>
      </c>
      <c r="B58" s="161"/>
      <c r="C58" s="153" t="s">
        <v>923</v>
      </c>
      <c r="D58" s="154" t="s">
        <v>466</v>
      </c>
      <c r="E58" s="165">
        <v>7</v>
      </c>
      <c r="F58" s="79"/>
      <c r="G58" s="75"/>
      <c r="H58" s="79"/>
      <c r="I58" s="79"/>
      <c r="J58" s="79"/>
      <c r="K58" s="79"/>
      <c r="L58" s="79"/>
      <c r="M58" s="79"/>
      <c r="N58" s="79"/>
      <c r="O58" s="79"/>
      <c r="P58" s="79"/>
    </row>
    <row r="59" spans="1:16" s="30" customFormat="1" ht="13.5" customHeight="1">
      <c r="A59" s="17" t="s">
        <v>974</v>
      </c>
      <c r="B59" s="161"/>
      <c r="C59" s="153" t="s">
        <v>648</v>
      </c>
      <c r="D59" s="154" t="s">
        <v>466</v>
      </c>
      <c r="E59" s="164">
        <v>22</v>
      </c>
      <c r="F59" s="79"/>
      <c r="G59" s="75"/>
      <c r="H59" s="79"/>
      <c r="I59" s="79"/>
      <c r="J59" s="79"/>
      <c r="K59" s="79"/>
      <c r="L59" s="79"/>
      <c r="M59" s="79"/>
      <c r="N59" s="79"/>
      <c r="O59" s="79"/>
      <c r="P59" s="79"/>
    </row>
    <row r="60" spans="1:16" s="29" customFormat="1" ht="27" customHeight="1">
      <c r="A60" s="15" t="s">
        <v>975</v>
      </c>
      <c r="B60" s="166"/>
      <c r="C60" s="159" t="s">
        <v>739</v>
      </c>
      <c r="D60" s="158" t="s">
        <v>434</v>
      </c>
      <c r="E60" s="167">
        <v>38.5</v>
      </c>
      <c r="F60" s="76"/>
      <c r="G60" s="24"/>
      <c r="H60" s="76"/>
      <c r="I60" s="76"/>
      <c r="J60" s="76"/>
      <c r="K60" s="76"/>
      <c r="L60" s="76"/>
      <c r="M60" s="76"/>
      <c r="N60" s="76"/>
      <c r="O60" s="76"/>
      <c r="P60" s="76"/>
    </row>
    <row r="61" spans="1:16" s="30" customFormat="1" ht="13.5" customHeight="1">
      <c r="A61" s="17" t="s">
        <v>976</v>
      </c>
      <c r="B61" s="161"/>
      <c r="C61" s="153" t="s">
        <v>729</v>
      </c>
      <c r="D61" s="154" t="s">
        <v>434</v>
      </c>
      <c r="E61" s="164">
        <v>39</v>
      </c>
      <c r="F61" s="79"/>
      <c r="G61" s="75"/>
      <c r="H61" s="79"/>
      <c r="I61" s="79"/>
      <c r="J61" s="79"/>
      <c r="K61" s="79"/>
      <c r="L61" s="79"/>
      <c r="M61" s="79"/>
      <c r="N61" s="79"/>
      <c r="O61" s="79"/>
      <c r="P61" s="79"/>
    </row>
    <row r="62" spans="1:16" s="30" customFormat="1" ht="13.5" customHeight="1">
      <c r="A62" s="17" t="s">
        <v>977</v>
      </c>
      <c r="B62" s="161"/>
      <c r="C62" s="153" t="s">
        <v>662</v>
      </c>
      <c r="D62" s="154" t="s">
        <v>466</v>
      </c>
      <c r="E62" s="165">
        <v>14</v>
      </c>
      <c r="F62" s="79"/>
      <c r="G62" s="75"/>
      <c r="H62" s="79"/>
      <c r="I62" s="79"/>
      <c r="J62" s="79"/>
      <c r="K62" s="79"/>
      <c r="L62" s="79"/>
      <c r="M62" s="79"/>
      <c r="N62" s="79"/>
      <c r="O62" s="79"/>
      <c r="P62" s="79"/>
    </row>
    <row r="63" spans="1:16" s="30" customFormat="1" ht="13.5" customHeight="1">
      <c r="A63" s="17" t="s">
        <v>978</v>
      </c>
      <c r="B63" s="161"/>
      <c r="C63" s="153" t="s">
        <v>662</v>
      </c>
      <c r="D63" s="154" t="s">
        <v>466</v>
      </c>
      <c r="E63" s="165">
        <v>1</v>
      </c>
      <c r="F63" s="79"/>
      <c r="G63" s="75"/>
      <c r="H63" s="79"/>
      <c r="I63" s="79"/>
      <c r="J63" s="79"/>
      <c r="K63" s="79"/>
      <c r="L63" s="79"/>
      <c r="M63" s="79"/>
      <c r="N63" s="79"/>
      <c r="O63" s="79"/>
      <c r="P63" s="79"/>
    </row>
    <row r="64" spans="1:16" s="30" customFormat="1" ht="13.5" customHeight="1">
      <c r="A64" s="17" t="s">
        <v>979</v>
      </c>
      <c r="B64" s="161"/>
      <c r="C64" s="153" t="s">
        <v>742</v>
      </c>
      <c r="D64" s="154" t="s">
        <v>466</v>
      </c>
      <c r="E64" s="165">
        <v>2</v>
      </c>
      <c r="F64" s="79"/>
      <c r="G64" s="75"/>
      <c r="H64" s="79"/>
      <c r="I64" s="79"/>
      <c r="J64" s="79"/>
      <c r="K64" s="79"/>
      <c r="L64" s="79"/>
      <c r="M64" s="79"/>
      <c r="N64" s="79"/>
      <c r="O64" s="79"/>
      <c r="P64" s="79"/>
    </row>
    <row r="65" spans="1:16" s="30" customFormat="1" ht="13.5" customHeight="1">
      <c r="A65" s="17" t="s">
        <v>980</v>
      </c>
      <c r="B65" s="161"/>
      <c r="C65" s="153" t="s">
        <v>924</v>
      </c>
      <c r="D65" s="154" t="s">
        <v>466</v>
      </c>
      <c r="E65" s="165">
        <v>3</v>
      </c>
      <c r="F65" s="79"/>
      <c r="G65" s="75"/>
      <c r="H65" s="79"/>
      <c r="I65" s="79"/>
      <c r="J65" s="79"/>
      <c r="K65" s="79"/>
      <c r="L65" s="79"/>
      <c r="M65" s="79"/>
      <c r="N65" s="79"/>
      <c r="O65" s="79"/>
      <c r="P65" s="79"/>
    </row>
    <row r="66" spans="1:16" s="30" customFormat="1" ht="13.5" customHeight="1">
      <c r="A66" s="17" t="s">
        <v>981</v>
      </c>
      <c r="B66" s="161"/>
      <c r="C66" s="153" t="s">
        <v>733</v>
      </c>
      <c r="D66" s="154" t="s">
        <v>466</v>
      </c>
      <c r="E66" s="165">
        <v>2</v>
      </c>
      <c r="F66" s="79"/>
      <c r="G66" s="75"/>
      <c r="H66" s="79"/>
      <c r="I66" s="79"/>
      <c r="J66" s="79"/>
      <c r="K66" s="79"/>
      <c r="L66" s="79"/>
      <c r="M66" s="79"/>
      <c r="N66" s="79"/>
      <c r="O66" s="79"/>
      <c r="P66" s="79"/>
    </row>
    <row r="67" spans="1:16" s="30" customFormat="1" ht="13.5" customHeight="1">
      <c r="A67" s="17" t="s">
        <v>982</v>
      </c>
      <c r="B67" s="161"/>
      <c r="C67" s="153" t="s">
        <v>934</v>
      </c>
      <c r="D67" s="154" t="s">
        <v>466</v>
      </c>
      <c r="E67" s="165">
        <v>1</v>
      </c>
      <c r="F67" s="79"/>
      <c r="G67" s="75"/>
      <c r="H67" s="79"/>
      <c r="I67" s="79"/>
      <c r="J67" s="79"/>
      <c r="K67" s="79"/>
      <c r="L67" s="79"/>
      <c r="M67" s="79"/>
      <c r="N67" s="79"/>
      <c r="O67" s="79"/>
      <c r="P67" s="79"/>
    </row>
    <row r="68" spans="1:16" s="30" customFormat="1" ht="13.5" customHeight="1">
      <c r="A68" s="17" t="s">
        <v>983</v>
      </c>
      <c r="B68" s="161"/>
      <c r="C68" s="153" t="s">
        <v>935</v>
      </c>
      <c r="D68" s="154" t="s">
        <v>466</v>
      </c>
      <c r="E68" s="165">
        <v>1</v>
      </c>
      <c r="F68" s="79"/>
      <c r="G68" s="75"/>
      <c r="H68" s="79"/>
      <c r="I68" s="79"/>
      <c r="J68" s="79"/>
      <c r="K68" s="79"/>
      <c r="L68" s="79"/>
      <c r="M68" s="79"/>
      <c r="N68" s="79"/>
      <c r="O68" s="79"/>
      <c r="P68" s="79"/>
    </row>
    <row r="69" spans="1:16" s="30" customFormat="1" ht="13.5" customHeight="1">
      <c r="A69" s="17" t="s">
        <v>984</v>
      </c>
      <c r="B69" s="161"/>
      <c r="C69" s="153" t="s">
        <v>930</v>
      </c>
      <c r="D69" s="154" t="s">
        <v>466</v>
      </c>
      <c r="E69" s="165">
        <v>1</v>
      </c>
      <c r="F69" s="79"/>
      <c r="G69" s="75"/>
      <c r="H69" s="79"/>
      <c r="I69" s="79"/>
      <c r="J69" s="79"/>
      <c r="K69" s="79"/>
      <c r="L69" s="79"/>
      <c r="M69" s="79"/>
      <c r="N69" s="79"/>
      <c r="O69" s="79"/>
      <c r="P69" s="79"/>
    </row>
    <row r="70" spans="1:16" s="30" customFormat="1" ht="13.5" customHeight="1">
      <c r="A70" s="15" t="s">
        <v>985</v>
      </c>
      <c r="B70" s="161"/>
      <c r="C70" s="153" t="s">
        <v>649</v>
      </c>
      <c r="D70" s="154" t="s">
        <v>466</v>
      </c>
      <c r="E70" s="164">
        <v>21</v>
      </c>
      <c r="F70" s="79"/>
      <c r="G70" s="75"/>
      <c r="H70" s="79"/>
      <c r="I70" s="79"/>
      <c r="J70" s="79"/>
      <c r="K70" s="79"/>
      <c r="L70" s="79"/>
      <c r="M70" s="79"/>
      <c r="N70" s="79"/>
      <c r="O70" s="79"/>
      <c r="P70" s="79"/>
    </row>
    <row r="71" spans="1:16" s="29" customFormat="1" ht="24.75" customHeight="1">
      <c r="A71" s="15" t="s">
        <v>986</v>
      </c>
      <c r="B71" s="166"/>
      <c r="C71" s="159" t="s">
        <v>740</v>
      </c>
      <c r="D71" s="158" t="s">
        <v>434</v>
      </c>
      <c r="E71" s="167">
        <v>15.9</v>
      </c>
      <c r="F71" s="76"/>
      <c r="G71" s="24"/>
      <c r="H71" s="76"/>
      <c r="I71" s="76"/>
      <c r="J71" s="76"/>
      <c r="K71" s="76"/>
      <c r="L71" s="76"/>
      <c r="M71" s="76"/>
      <c r="N71" s="76"/>
      <c r="O71" s="76"/>
      <c r="P71" s="76"/>
    </row>
    <row r="72" spans="1:16" s="30" customFormat="1" ht="13.5" customHeight="1">
      <c r="A72" s="17" t="s">
        <v>987</v>
      </c>
      <c r="B72" s="161"/>
      <c r="C72" s="153" t="s">
        <v>730</v>
      </c>
      <c r="D72" s="154" t="s">
        <v>434</v>
      </c>
      <c r="E72" s="154">
        <v>18</v>
      </c>
      <c r="F72" s="79"/>
      <c r="G72" s="75"/>
      <c r="H72" s="79"/>
      <c r="I72" s="79"/>
      <c r="J72" s="79"/>
      <c r="K72" s="79"/>
      <c r="L72" s="79"/>
      <c r="M72" s="79"/>
      <c r="N72" s="79"/>
      <c r="O72" s="79"/>
      <c r="P72" s="79"/>
    </row>
    <row r="73" spans="1:16" s="30" customFormat="1" ht="13.5" customHeight="1">
      <c r="A73" s="17" t="s">
        <v>988</v>
      </c>
      <c r="B73" s="161"/>
      <c r="C73" s="153" t="s">
        <v>741</v>
      </c>
      <c r="D73" s="154" t="s">
        <v>466</v>
      </c>
      <c r="E73" s="165">
        <v>3</v>
      </c>
      <c r="F73" s="79"/>
      <c r="G73" s="75"/>
      <c r="H73" s="79"/>
      <c r="I73" s="79"/>
      <c r="J73" s="79"/>
      <c r="K73" s="79"/>
      <c r="L73" s="79"/>
      <c r="M73" s="79"/>
      <c r="N73" s="79"/>
      <c r="O73" s="79"/>
      <c r="P73" s="79"/>
    </row>
    <row r="74" spans="1:16" s="30" customFormat="1" ht="13.5" customHeight="1">
      <c r="A74" s="17" t="s">
        <v>989</v>
      </c>
      <c r="B74" s="161"/>
      <c r="C74" s="153" t="s">
        <v>925</v>
      </c>
      <c r="D74" s="154" t="s">
        <v>466</v>
      </c>
      <c r="E74" s="165">
        <v>1</v>
      </c>
      <c r="F74" s="79"/>
      <c r="G74" s="75"/>
      <c r="H74" s="79"/>
      <c r="I74" s="79"/>
      <c r="J74" s="79"/>
      <c r="K74" s="79"/>
      <c r="L74" s="79"/>
      <c r="M74" s="79"/>
      <c r="N74" s="79"/>
      <c r="O74" s="79"/>
      <c r="P74" s="79"/>
    </row>
    <row r="75" spans="1:16" s="31" customFormat="1" ht="13.5" customHeight="1">
      <c r="A75" s="17" t="s">
        <v>990</v>
      </c>
      <c r="B75" s="161"/>
      <c r="C75" s="153" t="s">
        <v>734</v>
      </c>
      <c r="D75" s="154" t="s">
        <v>466</v>
      </c>
      <c r="E75" s="165">
        <v>6</v>
      </c>
      <c r="F75" s="79"/>
      <c r="G75" s="75"/>
      <c r="H75" s="79"/>
      <c r="I75" s="79"/>
      <c r="J75" s="79"/>
      <c r="K75" s="79"/>
      <c r="L75" s="79"/>
      <c r="M75" s="79"/>
      <c r="N75" s="79"/>
      <c r="O75" s="79"/>
      <c r="P75" s="79"/>
    </row>
    <row r="76" spans="1:16" s="31" customFormat="1" ht="13.5" customHeight="1">
      <c r="A76" s="17" t="s">
        <v>991</v>
      </c>
      <c r="B76" s="161"/>
      <c r="C76" s="153" t="s">
        <v>735</v>
      </c>
      <c r="D76" s="154" t="s">
        <v>466</v>
      </c>
      <c r="E76" s="165">
        <v>1</v>
      </c>
      <c r="F76" s="79"/>
      <c r="G76" s="75"/>
      <c r="H76" s="79"/>
      <c r="I76" s="79"/>
      <c r="J76" s="79"/>
      <c r="K76" s="79"/>
      <c r="L76" s="79"/>
      <c r="M76" s="79"/>
      <c r="N76" s="79"/>
      <c r="O76" s="79"/>
      <c r="P76" s="79"/>
    </row>
    <row r="77" spans="1:16" s="31" customFormat="1" ht="13.5" customHeight="1">
      <c r="A77" s="17" t="s">
        <v>992</v>
      </c>
      <c r="B77" s="161"/>
      <c r="C77" s="153" t="s">
        <v>929</v>
      </c>
      <c r="D77" s="154" t="s">
        <v>466</v>
      </c>
      <c r="E77" s="165">
        <v>1</v>
      </c>
      <c r="F77" s="79"/>
      <c r="G77" s="75"/>
      <c r="H77" s="79"/>
      <c r="I77" s="79"/>
      <c r="J77" s="79"/>
      <c r="K77" s="79"/>
      <c r="L77" s="79"/>
      <c r="M77" s="79"/>
      <c r="N77" s="79"/>
      <c r="O77" s="79"/>
      <c r="P77" s="79"/>
    </row>
    <row r="78" spans="1:16" s="31" customFormat="1" ht="13.5" customHeight="1">
      <c r="A78" s="17" t="s">
        <v>993</v>
      </c>
      <c r="B78" s="161"/>
      <c r="C78" s="153" t="s">
        <v>936</v>
      </c>
      <c r="D78" s="154" t="s">
        <v>466</v>
      </c>
      <c r="E78" s="165">
        <v>1</v>
      </c>
      <c r="F78" s="79"/>
      <c r="G78" s="75"/>
      <c r="H78" s="79"/>
      <c r="I78" s="79"/>
      <c r="J78" s="79"/>
      <c r="K78" s="79"/>
      <c r="L78" s="79"/>
      <c r="M78" s="79"/>
      <c r="N78" s="79"/>
      <c r="O78" s="79"/>
      <c r="P78" s="79"/>
    </row>
    <row r="79" spans="1:16" s="30" customFormat="1" ht="13.5" customHeight="1">
      <c r="A79" s="17" t="s">
        <v>994</v>
      </c>
      <c r="B79" s="161"/>
      <c r="C79" s="153" t="s">
        <v>737</v>
      </c>
      <c r="D79" s="154" t="s">
        <v>466</v>
      </c>
      <c r="E79" s="165">
        <v>4</v>
      </c>
      <c r="F79" s="79"/>
      <c r="G79" s="75"/>
      <c r="H79" s="79"/>
      <c r="I79" s="79"/>
      <c r="J79" s="79"/>
      <c r="K79" s="79"/>
      <c r="L79" s="79"/>
      <c r="M79" s="79"/>
      <c r="N79" s="79"/>
      <c r="O79" s="79"/>
      <c r="P79" s="79"/>
    </row>
    <row r="80" spans="1:16" s="30" customFormat="1" ht="13.5" customHeight="1">
      <c r="A80" s="17" t="s">
        <v>995</v>
      </c>
      <c r="B80" s="161"/>
      <c r="C80" s="153" t="s">
        <v>731</v>
      </c>
      <c r="D80" s="154" t="s">
        <v>466</v>
      </c>
      <c r="E80" s="164">
        <v>10</v>
      </c>
      <c r="F80" s="79"/>
      <c r="G80" s="75"/>
      <c r="H80" s="79"/>
      <c r="I80" s="79"/>
      <c r="J80" s="79"/>
      <c r="K80" s="79"/>
      <c r="L80" s="79"/>
      <c r="M80" s="79"/>
      <c r="N80" s="79"/>
      <c r="O80" s="79"/>
      <c r="P80" s="79"/>
    </row>
    <row r="81" spans="1:16" s="30" customFormat="1" ht="26.25" customHeight="1">
      <c r="A81" s="15" t="s">
        <v>996</v>
      </c>
      <c r="B81" s="161"/>
      <c r="C81" s="159" t="s">
        <v>912</v>
      </c>
      <c r="D81" s="158" t="s">
        <v>434</v>
      </c>
      <c r="E81" s="167">
        <v>12.2</v>
      </c>
      <c r="F81" s="76"/>
      <c r="G81" s="24"/>
      <c r="H81" s="76"/>
      <c r="I81" s="76"/>
      <c r="J81" s="76"/>
      <c r="K81" s="76"/>
      <c r="L81" s="76"/>
      <c r="M81" s="76"/>
      <c r="N81" s="76"/>
      <c r="O81" s="76"/>
      <c r="P81" s="76"/>
    </row>
    <row r="82" spans="1:16" s="30" customFormat="1" ht="15" customHeight="1">
      <c r="A82" s="17" t="s">
        <v>997</v>
      </c>
      <c r="B82" s="161"/>
      <c r="C82" s="153" t="s">
        <v>913</v>
      </c>
      <c r="D82" s="154" t="s">
        <v>434</v>
      </c>
      <c r="E82" s="164">
        <v>15</v>
      </c>
      <c r="F82" s="79"/>
      <c r="G82" s="75"/>
      <c r="H82" s="79"/>
      <c r="I82" s="79"/>
      <c r="J82" s="79"/>
      <c r="K82" s="79"/>
      <c r="L82" s="79"/>
      <c r="M82" s="79"/>
      <c r="N82" s="79"/>
      <c r="O82" s="79"/>
      <c r="P82" s="79"/>
    </row>
    <row r="83" spans="1:16" s="30" customFormat="1" ht="16.5" customHeight="1">
      <c r="A83" s="17" t="s">
        <v>998</v>
      </c>
      <c r="B83" s="161"/>
      <c r="C83" s="153" t="s">
        <v>918</v>
      </c>
      <c r="D83" s="154" t="s">
        <v>466</v>
      </c>
      <c r="E83" s="165">
        <v>2</v>
      </c>
      <c r="F83" s="79"/>
      <c r="G83" s="75"/>
      <c r="H83" s="79"/>
      <c r="I83" s="79"/>
      <c r="J83" s="79"/>
      <c r="K83" s="79"/>
      <c r="L83" s="79"/>
      <c r="M83" s="79"/>
      <c r="N83" s="79"/>
      <c r="O83" s="79"/>
      <c r="P83" s="79"/>
    </row>
    <row r="84" spans="1:16" s="30" customFormat="1" ht="16.5" customHeight="1">
      <c r="A84" s="17" t="s">
        <v>999</v>
      </c>
      <c r="B84" s="161"/>
      <c r="C84" s="153" t="s">
        <v>917</v>
      </c>
      <c r="D84" s="154" t="s">
        <v>466</v>
      </c>
      <c r="E84" s="165">
        <v>1</v>
      </c>
      <c r="F84" s="79"/>
      <c r="G84" s="75"/>
      <c r="H84" s="79"/>
      <c r="I84" s="79"/>
      <c r="J84" s="79"/>
      <c r="K84" s="79"/>
      <c r="L84" s="79"/>
      <c r="M84" s="79"/>
      <c r="N84" s="79"/>
      <c r="O84" s="79"/>
      <c r="P84" s="79"/>
    </row>
    <row r="85" spans="1:16" s="31" customFormat="1" ht="13.5" customHeight="1">
      <c r="A85" s="17" t="s">
        <v>1000</v>
      </c>
      <c r="B85" s="161"/>
      <c r="C85" s="153" t="s">
        <v>926</v>
      </c>
      <c r="D85" s="154" t="s">
        <v>466</v>
      </c>
      <c r="E85" s="165">
        <v>1</v>
      </c>
      <c r="F85" s="79"/>
      <c r="G85" s="75"/>
      <c r="H85" s="79"/>
      <c r="I85" s="79"/>
      <c r="J85" s="79"/>
      <c r="K85" s="79"/>
      <c r="L85" s="79"/>
      <c r="M85" s="79"/>
      <c r="N85" s="79"/>
      <c r="O85" s="79"/>
      <c r="P85" s="79"/>
    </row>
    <row r="86" spans="1:16" s="31" customFormat="1" ht="13.5" customHeight="1">
      <c r="A86" s="17" t="s">
        <v>1001</v>
      </c>
      <c r="B86" s="161"/>
      <c r="C86" s="153" t="s">
        <v>927</v>
      </c>
      <c r="D86" s="154" t="s">
        <v>466</v>
      </c>
      <c r="E86" s="165">
        <v>3</v>
      </c>
      <c r="F86" s="79"/>
      <c r="G86" s="75"/>
      <c r="H86" s="79"/>
      <c r="I86" s="79"/>
      <c r="J86" s="79"/>
      <c r="K86" s="79"/>
      <c r="L86" s="79"/>
      <c r="M86" s="79"/>
      <c r="N86" s="79"/>
      <c r="O86" s="79"/>
      <c r="P86" s="79"/>
    </row>
    <row r="87" spans="1:16" s="30" customFormat="1" ht="13.5" customHeight="1">
      <c r="A87" s="17" t="s">
        <v>1002</v>
      </c>
      <c r="B87" s="161"/>
      <c r="C87" s="153" t="s">
        <v>937</v>
      </c>
      <c r="D87" s="154" t="s">
        <v>466</v>
      </c>
      <c r="E87" s="165">
        <v>2</v>
      </c>
      <c r="F87" s="79"/>
      <c r="G87" s="75"/>
      <c r="H87" s="79"/>
      <c r="I87" s="79"/>
      <c r="J87" s="79"/>
      <c r="K87" s="79"/>
      <c r="L87" s="79"/>
      <c r="M87" s="79"/>
      <c r="N87" s="79"/>
      <c r="O87" s="79"/>
      <c r="P87" s="79"/>
    </row>
    <row r="88" spans="1:16" s="29" customFormat="1" ht="33" customHeight="1">
      <c r="A88" s="15" t="s">
        <v>1003</v>
      </c>
      <c r="B88" s="166"/>
      <c r="C88" s="159" t="s">
        <v>914</v>
      </c>
      <c r="D88" s="158" t="s">
        <v>434</v>
      </c>
      <c r="E88" s="167">
        <v>9</v>
      </c>
      <c r="F88" s="76"/>
      <c r="G88" s="24"/>
      <c r="H88" s="76"/>
      <c r="I88" s="76"/>
      <c r="J88" s="76"/>
      <c r="K88" s="76"/>
      <c r="L88" s="76"/>
      <c r="M88" s="76"/>
      <c r="N88" s="76"/>
      <c r="O88" s="76"/>
      <c r="P88" s="76"/>
    </row>
    <row r="89" spans="1:16" s="30" customFormat="1" ht="26.25" customHeight="1">
      <c r="A89" s="17" t="s">
        <v>1004</v>
      </c>
      <c r="B89" s="161"/>
      <c r="C89" s="168" t="s">
        <v>911</v>
      </c>
      <c r="D89" s="154" t="s">
        <v>434</v>
      </c>
      <c r="E89" s="154">
        <v>9</v>
      </c>
      <c r="F89" s="79"/>
      <c r="G89" s="75"/>
      <c r="H89" s="79"/>
      <c r="I89" s="79"/>
      <c r="J89" s="79"/>
      <c r="K89" s="79"/>
      <c r="L89" s="79"/>
      <c r="M89" s="79"/>
      <c r="N89" s="79"/>
      <c r="O89" s="79"/>
      <c r="P89" s="79"/>
    </row>
    <row r="90" spans="1:16" s="30" customFormat="1" ht="26.25" customHeight="1">
      <c r="A90" s="17" t="s">
        <v>1005</v>
      </c>
      <c r="B90" s="161"/>
      <c r="C90" s="153" t="s">
        <v>928</v>
      </c>
      <c r="D90" s="154" t="s">
        <v>466</v>
      </c>
      <c r="E90" s="165">
        <v>2</v>
      </c>
      <c r="F90" s="79"/>
      <c r="G90" s="75"/>
      <c r="H90" s="79"/>
      <c r="I90" s="79"/>
      <c r="J90" s="79"/>
      <c r="K90" s="79"/>
      <c r="L90" s="79"/>
      <c r="M90" s="79"/>
      <c r="N90" s="79"/>
      <c r="O90" s="79"/>
      <c r="P90" s="79"/>
    </row>
    <row r="91" spans="1:16" s="7" customFormat="1" ht="13.5" customHeight="1">
      <c r="A91" s="15" t="s">
        <v>1006</v>
      </c>
      <c r="B91" s="3"/>
      <c r="C91" s="159" t="s">
        <v>659</v>
      </c>
      <c r="D91" s="160" t="s">
        <v>466</v>
      </c>
      <c r="E91" s="160">
        <f>SUM(E92:E101)</f>
        <v>42</v>
      </c>
      <c r="F91" s="76"/>
      <c r="G91" s="24"/>
      <c r="H91" s="76"/>
      <c r="I91" s="76"/>
      <c r="J91" s="76"/>
      <c r="K91" s="76"/>
      <c r="L91" s="76"/>
      <c r="M91" s="76"/>
      <c r="N91" s="76"/>
      <c r="O91" s="76"/>
      <c r="P91" s="76"/>
    </row>
    <row r="92" spans="1:16" s="30" customFormat="1" ht="13.5" customHeight="1">
      <c r="A92" s="17" t="s">
        <v>1007</v>
      </c>
      <c r="B92" s="161"/>
      <c r="C92" s="153" t="s">
        <v>892</v>
      </c>
      <c r="D92" s="154" t="s">
        <v>466</v>
      </c>
      <c r="E92" s="154">
        <v>6</v>
      </c>
      <c r="F92" s="79"/>
      <c r="G92" s="75"/>
      <c r="H92" s="79"/>
      <c r="I92" s="79"/>
      <c r="J92" s="79"/>
      <c r="K92" s="79"/>
      <c r="L92" s="79"/>
      <c r="M92" s="79"/>
      <c r="N92" s="79"/>
      <c r="O92" s="79"/>
      <c r="P92" s="79"/>
    </row>
    <row r="93" spans="1:16" s="30" customFormat="1" ht="13.5" customHeight="1">
      <c r="A93" s="17" t="s">
        <v>1008</v>
      </c>
      <c r="B93" s="161"/>
      <c r="C93" s="153" t="s">
        <v>645</v>
      </c>
      <c r="D93" s="154" t="s">
        <v>466</v>
      </c>
      <c r="E93" s="154">
        <v>8</v>
      </c>
      <c r="F93" s="79"/>
      <c r="G93" s="75"/>
      <c r="H93" s="79"/>
      <c r="I93" s="79"/>
      <c r="J93" s="79"/>
      <c r="K93" s="79"/>
      <c r="L93" s="79"/>
      <c r="M93" s="79"/>
      <c r="N93" s="79"/>
      <c r="O93" s="79"/>
      <c r="P93" s="79"/>
    </row>
    <row r="94" spans="1:16" s="30" customFormat="1" ht="13.5" customHeight="1">
      <c r="A94" s="17" t="s">
        <v>1009</v>
      </c>
      <c r="B94" s="161"/>
      <c r="C94" s="153" t="s">
        <v>646</v>
      </c>
      <c r="D94" s="154" t="s">
        <v>466</v>
      </c>
      <c r="E94" s="154">
        <v>4</v>
      </c>
      <c r="F94" s="79"/>
      <c r="G94" s="75"/>
      <c r="H94" s="79"/>
      <c r="I94" s="79"/>
      <c r="J94" s="79"/>
      <c r="K94" s="79"/>
      <c r="L94" s="79"/>
      <c r="M94" s="79"/>
      <c r="N94" s="79"/>
      <c r="O94" s="79"/>
      <c r="P94" s="79"/>
    </row>
    <row r="95" spans="1:16" s="30" customFormat="1" ht="13.5" customHeight="1">
      <c r="A95" s="17" t="s">
        <v>1010</v>
      </c>
      <c r="B95" s="161"/>
      <c r="C95" s="153" t="s">
        <v>891</v>
      </c>
      <c r="D95" s="154" t="s">
        <v>466</v>
      </c>
      <c r="E95" s="154">
        <v>7</v>
      </c>
      <c r="F95" s="79"/>
      <c r="G95" s="75"/>
      <c r="H95" s="79"/>
      <c r="I95" s="79"/>
      <c r="J95" s="79"/>
      <c r="K95" s="79"/>
      <c r="L95" s="79"/>
      <c r="M95" s="79"/>
      <c r="N95" s="79"/>
      <c r="O95" s="79"/>
      <c r="P95" s="79"/>
    </row>
    <row r="96" spans="1:16" s="30" customFormat="1" ht="13.5" customHeight="1">
      <c r="A96" s="17" t="s">
        <v>1011</v>
      </c>
      <c r="B96" s="161"/>
      <c r="C96" s="153" t="s">
        <v>724</v>
      </c>
      <c r="D96" s="154" t="s">
        <v>466</v>
      </c>
      <c r="E96" s="154">
        <v>2</v>
      </c>
      <c r="F96" s="79"/>
      <c r="G96" s="75"/>
      <c r="H96" s="79"/>
      <c r="I96" s="79"/>
      <c r="J96" s="79"/>
      <c r="K96" s="79"/>
      <c r="L96" s="79"/>
      <c r="M96" s="79"/>
      <c r="N96" s="79"/>
      <c r="O96" s="79"/>
      <c r="P96" s="79"/>
    </row>
    <row r="97" spans="1:16" s="30" customFormat="1" ht="13.5" customHeight="1">
      <c r="A97" s="17" t="s">
        <v>1012</v>
      </c>
      <c r="B97" s="161"/>
      <c r="C97" s="153" t="s">
        <v>405</v>
      </c>
      <c r="D97" s="154" t="s">
        <v>466</v>
      </c>
      <c r="E97" s="169">
        <v>2</v>
      </c>
      <c r="F97" s="79"/>
      <c r="G97" s="75"/>
      <c r="H97" s="79"/>
      <c r="I97" s="79"/>
      <c r="J97" s="79"/>
      <c r="K97" s="79"/>
      <c r="L97" s="79"/>
      <c r="M97" s="79"/>
      <c r="N97" s="79"/>
      <c r="O97" s="79"/>
      <c r="P97" s="79"/>
    </row>
    <row r="98" spans="1:16" s="30" customFormat="1" ht="13.5" customHeight="1">
      <c r="A98" s="17" t="s">
        <v>1013</v>
      </c>
      <c r="B98" s="161"/>
      <c r="C98" s="153" t="s">
        <v>406</v>
      </c>
      <c r="D98" s="154" t="s">
        <v>466</v>
      </c>
      <c r="E98" s="169">
        <v>4</v>
      </c>
      <c r="F98" s="79"/>
      <c r="G98" s="75"/>
      <c r="H98" s="79"/>
      <c r="I98" s="79"/>
      <c r="J98" s="79"/>
      <c r="K98" s="79"/>
      <c r="L98" s="79"/>
      <c r="M98" s="79"/>
      <c r="N98" s="79"/>
      <c r="O98" s="79"/>
      <c r="P98" s="79"/>
    </row>
    <row r="99" spans="1:16" s="30" customFormat="1" ht="13.5" customHeight="1">
      <c r="A99" s="17" t="s">
        <v>1014</v>
      </c>
      <c r="B99" s="161"/>
      <c r="C99" s="153" t="s">
        <v>407</v>
      </c>
      <c r="D99" s="154" t="s">
        <v>466</v>
      </c>
      <c r="E99" s="170">
        <v>2</v>
      </c>
      <c r="F99" s="79"/>
      <c r="G99" s="75"/>
      <c r="H99" s="79"/>
      <c r="I99" s="79"/>
      <c r="J99" s="79"/>
      <c r="K99" s="79"/>
      <c r="L99" s="79"/>
      <c r="M99" s="79"/>
      <c r="N99" s="79"/>
      <c r="O99" s="79"/>
      <c r="P99" s="79"/>
    </row>
    <row r="100" spans="1:16" s="30" customFormat="1" ht="13.5" customHeight="1">
      <c r="A100" s="17" t="s">
        <v>1015</v>
      </c>
      <c r="B100" s="161"/>
      <c r="C100" s="153" t="s">
        <v>408</v>
      </c>
      <c r="D100" s="154" t="s">
        <v>466</v>
      </c>
      <c r="E100" s="170">
        <v>3</v>
      </c>
      <c r="F100" s="79"/>
      <c r="G100" s="75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0" customFormat="1" ht="13.5" customHeight="1">
      <c r="A101" s="17" t="s">
        <v>1016</v>
      </c>
      <c r="B101" s="161"/>
      <c r="C101" s="153" t="s">
        <v>409</v>
      </c>
      <c r="D101" s="154" t="s">
        <v>466</v>
      </c>
      <c r="E101" s="170">
        <v>4</v>
      </c>
      <c r="F101" s="79"/>
      <c r="G101" s="75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6" s="30" customFormat="1" ht="13.5" customHeight="1">
      <c r="A102" s="17" t="s">
        <v>1017</v>
      </c>
      <c r="B102" s="161"/>
      <c r="C102" s="153" t="s">
        <v>410</v>
      </c>
      <c r="D102" s="154" t="s">
        <v>466</v>
      </c>
      <c r="E102" s="170">
        <v>1</v>
      </c>
      <c r="F102" s="79"/>
      <c r="G102" s="75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1:16" s="29" customFormat="1" ht="13.5" customHeight="1">
      <c r="A103" s="15" t="s">
        <v>1018</v>
      </c>
      <c r="B103" s="166"/>
      <c r="C103" s="152" t="s">
        <v>367</v>
      </c>
      <c r="D103" s="158" t="s">
        <v>465</v>
      </c>
      <c r="E103" s="158">
        <v>5</v>
      </c>
      <c r="F103" s="76"/>
      <c r="G103" s="24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s="30" customFormat="1" ht="25.5" customHeight="1">
      <c r="A104" s="17" t="s">
        <v>1019</v>
      </c>
      <c r="B104" s="161"/>
      <c r="C104" s="153" t="s">
        <v>938</v>
      </c>
      <c r="D104" s="154" t="s">
        <v>466</v>
      </c>
      <c r="E104" s="154">
        <v>2</v>
      </c>
      <c r="F104" s="79"/>
      <c r="G104" s="75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1:16" s="30" customFormat="1" ht="24.75" customHeight="1">
      <c r="A105" s="17" t="s">
        <v>1020</v>
      </c>
      <c r="B105" s="161"/>
      <c r="C105" s="153" t="s">
        <v>939</v>
      </c>
      <c r="D105" s="154" t="s">
        <v>466</v>
      </c>
      <c r="E105" s="154">
        <v>1</v>
      </c>
      <c r="F105" s="79"/>
      <c r="G105" s="75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1:16" s="30" customFormat="1" ht="26.25" customHeight="1">
      <c r="A106" s="17" t="s">
        <v>1021</v>
      </c>
      <c r="B106" s="161"/>
      <c r="C106" s="153" t="s">
        <v>134</v>
      </c>
      <c r="D106" s="154" t="s">
        <v>466</v>
      </c>
      <c r="E106" s="154">
        <v>2</v>
      </c>
      <c r="F106" s="79"/>
      <c r="G106" s="75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s="7" customFormat="1" ht="13.5" customHeight="1">
      <c r="A107" s="15" t="s">
        <v>40</v>
      </c>
      <c r="B107" s="3"/>
      <c r="C107" s="171" t="s">
        <v>655</v>
      </c>
      <c r="D107" s="160" t="s">
        <v>656</v>
      </c>
      <c r="E107" s="99">
        <v>40</v>
      </c>
      <c r="F107" s="76"/>
      <c r="G107" s="24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 s="30" customFormat="1" ht="30" customHeight="1">
      <c r="A108" s="17" t="s">
        <v>41</v>
      </c>
      <c r="B108" s="161"/>
      <c r="C108" s="153" t="s">
        <v>389</v>
      </c>
      <c r="D108" s="154" t="s">
        <v>667</v>
      </c>
      <c r="E108" s="172">
        <f>SUM(E107*1.05)</f>
        <v>42</v>
      </c>
      <c r="F108" s="79"/>
      <c r="G108" s="75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1:16" s="29" customFormat="1" ht="13.5" customHeight="1">
      <c r="A109" s="15" t="s">
        <v>42</v>
      </c>
      <c r="B109" s="166"/>
      <c r="C109" s="173" t="s">
        <v>468</v>
      </c>
      <c r="D109" s="158" t="s">
        <v>465</v>
      </c>
      <c r="E109" s="42">
        <v>1</v>
      </c>
      <c r="F109" s="76"/>
      <c r="G109" s="24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 s="9" customFormat="1" ht="16.5" customHeight="1">
      <c r="A110" s="15"/>
      <c r="B110" s="55"/>
      <c r="C110" s="174" t="s">
        <v>392</v>
      </c>
      <c r="D110" s="174"/>
      <c r="E110" s="174"/>
      <c r="F110" s="175"/>
      <c r="G110" s="24"/>
      <c r="H110" s="175"/>
      <c r="I110" s="176"/>
      <c r="J110" s="176"/>
      <c r="K110" s="176"/>
      <c r="L110" s="176"/>
      <c r="M110" s="176"/>
      <c r="N110" s="176"/>
      <c r="O110" s="176"/>
      <c r="P110" s="176"/>
    </row>
    <row r="111" spans="1:16" s="7" customFormat="1" ht="15" customHeight="1">
      <c r="A111" s="15" t="s">
        <v>43</v>
      </c>
      <c r="B111" s="3"/>
      <c r="C111" s="159" t="s">
        <v>404</v>
      </c>
      <c r="D111" s="160" t="s">
        <v>465</v>
      </c>
      <c r="E111" s="160">
        <v>1</v>
      </c>
      <c r="F111" s="76"/>
      <c r="G111" s="24"/>
      <c r="H111" s="76"/>
      <c r="I111" s="76"/>
      <c r="J111" s="76"/>
      <c r="K111" s="76"/>
      <c r="L111" s="76"/>
      <c r="M111" s="76"/>
      <c r="N111" s="76"/>
      <c r="O111" s="76"/>
      <c r="P111" s="76"/>
    </row>
    <row r="112" spans="1:16" s="16" customFormat="1" ht="65.25" customHeight="1">
      <c r="A112" s="17" t="s">
        <v>44</v>
      </c>
      <c r="B112" s="47"/>
      <c r="C112" s="168" t="s">
        <v>401</v>
      </c>
      <c r="D112" s="154" t="s">
        <v>465</v>
      </c>
      <c r="E112" s="78">
        <v>1</v>
      </c>
      <c r="F112" s="79"/>
      <c r="G112" s="75"/>
      <c r="H112" s="79"/>
      <c r="I112" s="79"/>
      <c r="J112" s="79"/>
      <c r="K112" s="79"/>
      <c r="L112" s="79"/>
      <c r="M112" s="79"/>
      <c r="N112" s="79"/>
      <c r="O112" s="79"/>
      <c r="P112" s="79"/>
    </row>
    <row r="113" spans="1:16" s="16" customFormat="1" ht="13.5" customHeight="1">
      <c r="A113" s="17" t="s">
        <v>45</v>
      </c>
      <c r="B113" s="47"/>
      <c r="C113" s="153" t="s">
        <v>743</v>
      </c>
      <c r="D113" s="154" t="s">
        <v>434</v>
      </c>
      <c r="E113" s="154">
        <v>6.8</v>
      </c>
      <c r="F113" s="79"/>
      <c r="G113" s="75"/>
      <c r="H113" s="79"/>
      <c r="I113" s="79"/>
      <c r="J113" s="79"/>
      <c r="K113" s="79"/>
      <c r="L113" s="79"/>
      <c r="M113" s="79"/>
      <c r="N113" s="79"/>
      <c r="O113" s="79"/>
      <c r="P113" s="79"/>
    </row>
    <row r="114" spans="1:16" s="16" customFormat="1" ht="31.5" customHeight="1">
      <c r="A114" s="17" t="s">
        <v>46</v>
      </c>
      <c r="B114" s="47"/>
      <c r="C114" s="153" t="s">
        <v>389</v>
      </c>
      <c r="D114" s="154" t="s">
        <v>667</v>
      </c>
      <c r="E114" s="154">
        <v>0.3</v>
      </c>
      <c r="F114" s="79"/>
      <c r="G114" s="75"/>
      <c r="H114" s="79"/>
      <c r="I114" s="79"/>
      <c r="J114" s="79"/>
      <c r="K114" s="79"/>
      <c r="L114" s="79"/>
      <c r="M114" s="79"/>
      <c r="N114" s="79"/>
      <c r="O114" s="79"/>
      <c r="P114" s="79"/>
    </row>
    <row r="115" spans="1:16" s="16" customFormat="1" ht="13.5" customHeight="1">
      <c r="A115" s="17" t="s">
        <v>47</v>
      </c>
      <c r="B115" s="47"/>
      <c r="C115" s="153" t="s">
        <v>661</v>
      </c>
      <c r="D115" s="154" t="s">
        <v>466</v>
      </c>
      <c r="E115" s="154">
        <v>1</v>
      </c>
      <c r="F115" s="79"/>
      <c r="G115" s="75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1:16" s="16" customFormat="1" ht="13.5" customHeight="1">
      <c r="A116" s="17" t="s">
        <v>48</v>
      </c>
      <c r="B116" s="47"/>
      <c r="C116" s="153" t="s">
        <v>402</v>
      </c>
      <c r="D116" s="154" t="s">
        <v>466</v>
      </c>
      <c r="E116" s="154">
        <v>2</v>
      </c>
      <c r="F116" s="79"/>
      <c r="G116" s="75"/>
      <c r="H116" s="79"/>
      <c r="I116" s="79"/>
      <c r="J116" s="79"/>
      <c r="K116" s="79"/>
      <c r="L116" s="79"/>
      <c r="M116" s="79"/>
      <c r="N116" s="79"/>
      <c r="O116" s="79"/>
      <c r="P116" s="79"/>
    </row>
    <row r="117" spans="1:16" s="16" customFormat="1" ht="13.5" customHeight="1">
      <c r="A117" s="17" t="s">
        <v>49</v>
      </c>
      <c r="B117" s="47"/>
      <c r="C117" s="153" t="s">
        <v>403</v>
      </c>
      <c r="D117" s="154" t="s">
        <v>466</v>
      </c>
      <c r="E117" s="154">
        <v>1</v>
      </c>
      <c r="F117" s="79"/>
      <c r="G117" s="75"/>
      <c r="H117" s="79"/>
      <c r="I117" s="79"/>
      <c r="J117" s="79"/>
      <c r="K117" s="79"/>
      <c r="L117" s="79"/>
      <c r="M117" s="79"/>
      <c r="N117" s="79"/>
      <c r="O117" s="79"/>
      <c r="P117" s="79"/>
    </row>
    <row r="118" spans="1:16" s="16" customFormat="1" ht="13.5" customHeight="1">
      <c r="A118" s="17" t="s">
        <v>50</v>
      </c>
      <c r="B118" s="47"/>
      <c r="C118" s="153" t="s">
        <v>643</v>
      </c>
      <c r="D118" s="154" t="s">
        <v>465</v>
      </c>
      <c r="E118" s="47">
        <v>1</v>
      </c>
      <c r="F118" s="79"/>
      <c r="G118" s="75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s="16" customFormat="1" ht="16.5" customHeight="1">
      <c r="A119" s="17"/>
      <c r="B119" s="47"/>
      <c r="C119" s="174" t="s">
        <v>381</v>
      </c>
      <c r="D119" s="154"/>
      <c r="E119" s="47"/>
      <c r="F119" s="79"/>
      <c r="G119" s="24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s="7" customFormat="1" ht="13.5" customHeight="1">
      <c r="A120" s="15" t="s">
        <v>51</v>
      </c>
      <c r="B120" s="3"/>
      <c r="C120" s="159" t="s">
        <v>382</v>
      </c>
      <c r="D120" s="160" t="s">
        <v>465</v>
      </c>
      <c r="E120" s="160">
        <v>1</v>
      </c>
      <c r="F120" s="76"/>
      <c r="G120" s="24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s="16" customFormat="1" ht="54" customHeight="1">
      <c r="A121" s="17" t="s">
        <v>52</v>
      </c>
      <c r="B121" s="47"/>
      <c r="C121" s="177" t="s">
        <v>385</v>
      </c>
      <c r="D121" s="154" t="s">
        <v>465</v>
      </c>
      <c r="E121" s="165">
        <v>1</v>
      </c>
      <c r="F121" s="79"/>
      <c r="G121" s="75"/>
      <c r="H121" s="79"/>
      <c r="I121" s="79"/>
      <c r="J121" s="79"/>
      <c r="K121" s="79"/>
      <c r="L121" s="79"/>
      <c r="M121" s="79"/>
      <c r="N121" s="79"/>
      <c r="O121" s="79"/>
      <c r="P121" s="79"/>
    </row>
    <row r="122" spans="1:16" s="16" customFormat="1" ht="13.5" customHeight="1">
      <c r="A122" s="17" t="s">
        <v>53</v>
      </c>
      <c r="B122" s="47"/>
      <c r="C122" s="177" t="s">
        <v>373</v>
      </c>
      <c r="D122" s="154" t="s">
        <v>466</v>
      </c>
      <c r="E122" s="165">
        <v>1</v>
      </c>
      <c r="F122" s="79"/>
      <c r="G122" s="75"/>
      <c r="H122" s="79"/>
      <c r="I122" s="79"/>
      <c r="J122" s="79"/>
      <c r="K122" s="79"/>
      <c r="L122" s="79"/>
      <c r="M122" s="79"/>
      <c r="N122" s="79"/>
      <c r="O122" s="79"/>
      <c r="P122" s="79"/>
    </row>
    <row r="123" spans="1:16" s="16" customFormat="1" ht="13.5" customHeight="1">
      <c r="A123" s="17" t="s">
        <v>54</v>
      </c>
      <c r="B123" s="47"/>
      <c r="C123" s="177" t="s">
        <v>374</v>
      </c>
      <c r="D123" s="154" t="s">
        <v>466</v>
      </c>
      <c r="E123" s="165">
        <v>1</v>
      </c>
      <c r="F123" s="79"/>
      <c r="G123" s="75"/>
      <c r="H123" s="79"/>
      <c r="I123" s="79"/>
      <c r="J123" s="79"/>
      <c r="K123" s="79"/>
      <c r="L123" s="79"/>
      <c r="M123" s="79"/>
      <c r="N123" s="79"/>
      <c r="O123" s="79"/>
      <c r="P123" s="79"/>
    </row>
    <row r="124" spans="1:16" s="16" customFormat="1" ht="13.5" customHeight="1">
      <c r="A124" s="17" t="s">
        <v>55</v>
      </c>
      <c r="B124" s="47"/>
      <c r="C124" s="177" t="s">
        <v>375</v>
      </c>
      <c r="D124" s="154" t="s">
        <v>466</v>
      </c>
      <c r="E124" s="165">
        <v>1</v>
      </c>
      <c r="F124" s="79"/>
      <c r="G124" s="75"/>
      <c r="H124" s="79"/>
      <c r="I124" s="79"/>
      <c r="J124" s="79"/>
      <c r="K124" s="79"/>
      <c r="L124" s="79"/>
      <c r="M124" s="79"/>
      <c r="N124" s="79"/>
      <c r="O124" s="79"/>
      <c r="P124" s="79"/>
    </row>
    <row r="125" spans="1:16" s="16" customFormat="1" ht="13.5" customHeight="1">
      <c r="A125" s="17" t="s">
        <v>56</v>
      </c>
      <c r="B125" s="47"/>
      <c r="C125" s="178" t="s">
        <v>723</v>
      </c>
      <c r="D125" s="154" t="s">
        <v>466</v>
      </c>
      <c r="E125" s="165">
        <v>3</v>
      </c>
      <c r="F125" s="79"/>
      <c r="G125" s="75"/>
      <c r="H125" s="79"/>
      <c r="I125" s="79"/>
      <c r="J125" s="79"/>
      <c r="K125" s="79"/>
      <c r="L125" s="79"/>
      <c r="M125" s="79"/>
      <c r="N125" s="79"/>
      <c r="O125" s="79"/>
      <c r="P125" s="79"/>
    </row>
    <row r="126" spans="1:16" s="16" customFormat="1" ht="13.5" customHeight="1">
      <c r="A126" s="17" t="s">
        <v>57</v>
      </c>
      <c r="B126" s="47"/>
      <c r="C126" s="178" t="s">
        <v>727</v>
      </c>
      <c r="D126" s="154" t="s">
        <v>434</v>
      </c>
      <c r="E126" s="154">
        <v>16</v>
      </c>
      <c r="F126" s="79"/>
      <c r="G126" s="75"/>
      <c r="H126" s="79"/>
      <c r="I126" s="79"/>
      <c r="J126" s="79"/>
      <c r="K126" s="79"/>
      <c r="L126" s="79"/>
      <c r="M126" s="79"/>
      <c r="N126" s="79"/>
      <c r="O126" s="79"/>
      <c r="P126" s="79"/>
    </row>
    <row r="127" spans="1:16" s="16" customFormat="1" ht="13.5" customHeight="1">
      <c r="A127" s="17" t="s">
        <v>58</v>
      </c>
      <c r="B127" s="47"/>
      <c r="C127" s="178" t="s">
        <v>376</v>
      </c>
      <c r="D127" s="154" t="s">
        <v>434</v>
      </c>
      <c r="E127" s="154">
        <v>1</v>
      </c>
      <c r="F127" s="79"/>
      <c r="G127" s="75"/>
      <c r="H127" s="79"/>
      <c r="I127" s="79"/>
      <c r="J127" s="79"/>
      <c r="K127" s="79"/>
      <c r="L127" s="79"/>
      <c r="M127" s="79"/>
      <c r="N127" s="79"/>
      <c r="O127" s="79"/>
      <c r="P127" s="79"/>
    </row>
    <row r="128" spans="1:16" s="16" customFormat="1" ht="13.5" customHeight="1">
      <c r="A128" s="17" t="s">
        <v>59</v>
      </c>
      <c r="B128" s="47"/>
      <c r="C128" s="178" t="s">
        <v>915</v>
      </c>
      <c r="D128" s="154" t="s">
        <v>466</v>
      </c>
      <c r="E128" s="154">
        <v>4</v>
      </c>
      <c r="F128" s="79"/>
      <c r="G128" s="75"/>
      <c r="H128" s="79"/>
      <c r="I128" s="79"/>
      <c r="J128" s="79"/>
      <c r="K128" s="79"/>
      <c r="L128" s="79"/>
      <c r="M128" s="79"/>
      <c r="N128" s="79"/>
      <c r="O128" s="79"/>
      <c r="P128" s="79"/>
    </row>
    <row r="129" spans="1:16" s="16" customFormat="1" ht="13.5" customHeight="1">
      <c r="A129" s="17" t="s">
        <v>60</v>
      </c>
      <c r="B129" s="47"/>
      <c r="C129" s="178" t="s">
        <v>934</v>
      </c>
      <c r="D129" s="154" t="s">
        <v>466</v>
      </c>
      <c r="E129" s="154">
        <v>1</v>
      </c>
      <c r="F129" s="79"/>
      <c r="G129" s="75"/>
      <c r="H129" s="79"/>
      <c r="I129" s="79"/>
      <c r="J129" s="79"/>
      <c r="K129" s="79"/>
      <c r="L129" s="79"/>
      <c r="M129" s="79"/>
      <c r="N129" s="79"/>
      <c r="O129" s="79"/>
      <c r="P129" s="79"/>
    </row>
    <row r="130" spans="1:16" s="16" customFormat="1" ht="13.5" customHeight="1">
      <c r="A130" s="17" t="s">
        <v>61</v>
      </c>
      <c r="B130" s="47"/>
      <c r="C130" s="178" t="s">
        <v>933</v>
      </c>
      <c r="D130" s="154" t="s">
        <v>466</v>
      </c>
      <c r="E130" s="154">
        <v>2</v>
      </c>
      <c r="F130" s="79"/>
      <c r="G130" s="75"/>
      <c r="H130" s="79"/>
      <c r="I130" s="79"/>
      <c r="J130" s="79"/>
      <c r="K130" s="79"/>
      <c r="L130" s="79"/>
      <c r="M130" s="79"/>
      <c r="N130" s="79"/>
      <c r="O130" s="79"/>
      <c r="P130" s="79"/>
    </row>
    <row r="131" spans="1:16" s="16" customFormat="1" ht="13.5" customHeight="1">
      <c r="A131" s="17" t="s">
        <v>62</v>
      </c>
      <c r="B131" s="47"/>
      <c r="C131" s="178" t="s">
        <v>653</v>
      </c>
      <c r="D131" s="154" t="s">
        <v>466</v>
      </c>
      <c r="E131" s="154">
        <v>1</v>
      </c>
      <c r="F131" s="79"/>
      <c r="G131" s="75"/>
      <c r="H131" s="79"/>
      <c r="I131" s="79"/>
      <c r="J131" s="79"/>
      <c r="K131" s="79"/>
      <c r="L131" s="79"/>
      <c r="M131" s="79"/>
      <c r="N131" s="79"/>
      <c r="O131" s="79"/>
      <c r="P131" s="79"/>
    </row>
    <row r="132" spans="1:16" s="16" customFormat="1" ht="13.5" customHeight="1">
      <c r="A132" s="17" t="s">
        <v>63</v>
      </c>
      <c r="B132" s="47"/>
      <c r="C132" s="178" t="s">
        <v>924</v>
      </c>
      <c r="D132" s="154" t="s">
        <v>466</v>
      </c>
      <c r="E132" s="154">
        <v>1</v>
      </c>
      <c r="F132" s="79"/>
      <c r="G132" s="75"/>
      <c r="H132" s="79"/>
      <c r="I132" s="79"/>
      <c r="J132" s="79"/>
      <c r="K132" s="79"/>
      <c r="L132" s="79"/>
      <c r="M132" s="79"/>
      <c r="N132" s="79"/>
      <c r="O132" s="79"/>
      <c r="P132" s="79"/>
    </row>
    <row r="133" spans="1:16" s="16" customFormat="1" ht="13.5" customHeight="1">
      <c r="A133" s="17" t="s">
        <v>64</v>
      </c>
      <c r="B133" s="47"/>
      <c r="C133" s="178" t="s">
        <v>646</v>
      </c>
      <c r="D133" s="154" t="s">
        <v>466</v>
      </c>
      <c r="E133" s="154">
        <v>3</v>
      </c>
      <c r="F133" s="79"/>
      <c r="G133" s="75"/>
      <c r="H133" s="79"/>
      <c r="I133" s="79"/>
      <c r="J133" s="79"/>
      <c r="K133" s="79"/>
      <c r="L133" s="79"/>
      <c r="M133" s="79"/>
      <c r="N133" s="79"/>
      <c r="O133" s="79"/>
      <c r="P133" s="79"/>
    </row>
    <row r="134" spans="1:16" s="16" customFormat="1" ht="13.5" customHeight="1">
      <c r="A134" s="17" t="s">
        <v>65</v>
      </c>
      <c r="B134" s="47"/>
      <c r="C134" s="178" t="s">
        <v>377</v>
      </c>
      <c r="D134" s="154" t="s">
        <v>466</v>
      </c>
      <c r="E134" s="154">
        <v>1</v>
      </c>
      <c r="F134" s="79"/>
      <c r="G134" s="75"/>
      <c r="H134" s="79"/>
      <c r="I134" s="79"/>
      <c r="J134" s="79"/>
      <c r="K134" s="79"/>
      <c r="L134" s="79"/>
      <c r="M134" s="79"/>
      <c r="N134" s="79"/>
      <c r="O134" s="79"/>
      <c r="P134" s="79"/>
    </row>
    <row r="135" spans="1:16" s="16" customFormat="1" ht="13.5" customHeight="1">
      <c r="A135" s="17" t="s">
        <v>66</v>
      </c>
      <c r="B135" s="47"/>
      <c r="C135" s="178" t="s">
        <v>378</v>
      </c>
      <c r="D135" s="154" t="s">
        <v>466</v>
      </c>
      <c r="E135" s="154">
        <v>1</v>
      </c>
      <c r="F135" s="79"/>
      <c r="G135" s="75"/>
      <c r="H135" s="79"/>
      <c r="I135" s="79"/>
      <c r="J135" s="79"/>
      <c r="K135" s="79"/>
      <c r="L135" s="79"/>
      <c r="M135" s="79"/>
      <c r="N135" s="79"/>
      <c r="O135" s="79"/>
      <c r="P135" s="79"/>
    </row>
    <row r="136" spans="1:16" s="16" customFormat="1" ht="13.5" customHeight="1">
      <c r="A136" s="17" t="s">
        <v>67</v>
      </c>
      <c r="B136" s="47"/>
      <c r="C136" s="178" t="s">
        <v>379</v>
      </c>
      <c r="D136" s="154" t="s">
        <v>466</v>
      </c>
      <c r="E136" s="154">
        <v>1</v>
      </c>
      <c r="F136" s="79"/>
      <c r="G136" s="75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1:16" s="16" customFormat="1" ht="13.5" customHeight="1">
      <c r="A137" s="17" t="s">
        <v>68</v>
      </c>
      <c r="B137" s="47"/>
      <c r="C137" s="178" t="s">
        <v>380</v>
      </c>
      <c r="D137" s="154" t="s">
        <v>466</v>
      </c>
      <c r="E137" s="154">
        <v>4</v>
      </c>
      <c r="F137" s="79"/>
      <c r="G137" s="75"/>
      <c r="H137" s="79"/>
      <c r="I137" s="79"/>
      <c r="J137" s="79"/>
      <c r="K137" s="79"/>
      <c r="L137" s="79"/>
      <c r="M137" s="79"/>
      <c r="N137" s="79"/>
      <c r="O137" s="79"/>
      <c r="P137" s="79"/>
    </row>
    <row r="138" spans="1:16" s="16" customFormat="1" ht="13.5" customHeight="1">
      <c r="A138" s="17" t="s">
        <v>69</v>
      </c>
      <c r="B138" s="47"/>
      <c r="C138" s="178" t="s">
        <v>643</v>
      </c>
      <c r="D138" s="154" t="s">
        <v>465</v>
      </c>
      <c r="E138" s="165">
        <v>1</v>
      </c>
      <c r="F138" s="79"/>
      <c r="G138" s="75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1:16" s="9" customFormat="1" ht="16.5" customHeight="1">
      <c r="A139" s="15"/>
      <c r="B139" s="55"/>
      <c r="C139" s="174" t="s">
        <v>654</v>
      </c>
      <c r="D139" s="174"/>
      <c r="E139" s="174"/>
      <c r="F139" s="175"/>
      <c r="G139" s="24"/>
      <c r="H139" s="175"/>
      <c r="I139" s="176"/>
      <c r="J139" s="176"/>
      <c r="K139" s="176"/>
      <c r="L139" s="176"/>
      <c r="M139" s="176"/>
      <c r="N139" s="176"/>
      <c r="O139" s="176"/>
      <c r="P139" s="176"/>
    </row>
    <row r="140" spans="1:16" s="7" customFormat="1" ht="26.25" customHeight="1">
      <c r="A140" s="15" t="s">
        <v>70</v>
      </c>
      <c r="B140" s="3"/>
      <c r="C140" s="159" t="s">
        <v>384</v>
      </c>
      <c r="D140" s="160" t="s">
        <v>465</v>
      </c>
      <c r="E140" s="160">
        <v>8</v>
      </c>
      <c r="F140" s="76"/>
      <c r="G140" s="24"/>
      <c r="H140" s="76"/>
      <c r="I140" s="76"/>
      <c r="J140" s="76"/>
      <c r="K140" s="76"/>
      <c r="L140" s="76"/>
      <c r="M140" s="76"/>
      <c r="N140" s="76"/>
      <c r="O140" s="76"/>
      <c r="P140" s="76"/>
    </row>
    <row r="141" spans="1:16" s="16" customFormat="1" ht="27.75" customHeight="1">
      <c r="A141" s="17" t="s">
        <v>71</v>
      </c>
      <c r="B141" s="47"/>
      <c r="C141" s="153" t="s">
        <v>383</v>
      </c>
      <c r="D141" s="165" t="s">
        <v>466</v>
      </c>
      <c r="E141" s="154">
        <v>8</v>
      </c>
      <c r="F141" s="79"/>
      <c r="G141" s="75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s="12" customFormat="1" ht="54.75" customHeight="1">
      <c r="A142" s="15" t="s">
        <v>72</v>
      </c>
      <c r="B142" s="42"/>
      <c r="C142" s="152" t="s">
        <v>386</v>
      </c>
      <c r="D142" s="160" t="s">
        <v>465</v>
      </c>
      <c r="E142" s="158">
        <v>1</v>
      </c>
      <c r="F142" s="76"/>
      <c r="G142" s="24"/>
      <c r="H142" s="76"/>
      <c r="I142" s="76"/>
      <c r="J142" s="76"/>
      <c r="K142" s="76"/>
      <c r="L142" s="76"/>
      <c r="M142" s="76"/>
      <c r="N142" s="76"/>
      <c r="O142" s="76"/>
      <c r="P142" s="76"/>
    </row>
    <row r="143" spans="1:16" s="12" customFormat="1" ht="24.75" customHeight="1">
      <c r="A143" s="15" t="s">
        <v>73</v>
      </c>
      <c r="B143" s="42"/>
      <c r="C143" s="152" t="s">
        <v>388</v>
      </c>
      <c r="D143" s="42" t="s">
        <v>610</v>
      </c>
      <c r="E143" s="158">
        <v>1</v>
      </c>
      <c r="F143" s="76"/>
      <c r="G143" s="24"/>
      <c r="H143" s="76"/>
      <c r="I143" s="76"/>
      <c r="J143" s="76"/>
      <c r="K143" s="76"/>
      <c r="L143" s="76"/>
      <c r="M143" s="76"/>
      <c r="N143" s="76"/>
      <c r="O143" s="76"/>
      <c r="P143" s="76"/>
    </row>
    <row r="144" spans="1:16" s="12" customFormat="1" ht="41.25" customHeight="1">
      <c r="A144" s="15" t="s">
        <v>74</v>
      </c>
      <c r="B144" s="42"/>
      <c r="C144" s="179" t="s">
        <v>387</v>
      </c>
      <c r="D144" s="158" t="s">
        <v>465</v>
      </c>
      <c r="E144" s="158">
        <v>3</v>
      </c>
      <c r="F144" s="76"/>
      <c r="G144" s="24"/>
      <c r="H144" s="76"/>
      <c r="I144" s="76"/>
      <c r="J144" s="76"/>
      <c r="K144" s="76"/>
      <c r="L144" s="76"/>
      <c r="M144" s="76"/>
      <c r="N144" s="76"/>
      <c r="O144" s="76"/>
      <c r="P144" s="76"/>
    </row>
    <row r="145" spans="1:16" s="12" customFormat="1" ht="39" customHeight="1">
      <c r="A145" s="15" t="s">
        <v>75</v>
      </c>
      <c r="B145" s="42"/>
      <c r="C145" s="68" t="s">
        <v>370</v>
      </c>
      <c r="D145" s="42" t="s">
        <v>610</v>
      </c>
      <c r="E145" s="42">
        <v>1</v>
      </c>
      <c r="F145" s="76"/>
      <c r="G145" s="24"/>
      <c r="H145" s="76"/>
      <c r="I145" s="76"/>
      <c r="J145" s="76"/>
      <c r="K145" s="76"/>
      <c r="L145" s="76"/>
      <c r="M145" s="76"/>
      <c r="N145" s="76"/>
      <c r="O145" s="76"/>
      <c r="P145" s="76"/>
    </row>
    <row r="146" spans="1:16" s="12" customFormat="1" ht="26.25" customHeight="1">
      <c r="A146" s="15" t="s">
        <v>76</v>
      </c>
      <c r="B146" s="42"/>
      <c r="C146" s="68" t="s">
        <v>366</v>
      </c>
      <c r="D146" s="42" t="s">
        <v>610</v>
      </c>
      <c r="E146" s="42">
        <v>1</v>
      </c>
      <c r="F146" s="76"/>
      <c r="G146" s="24"/>
      <c r="H146" s="76"/>
      <c r="I146" s="76"/>
      <c r="J146" s="76"/>
      <c r="K146" s="76"/>
      <c r="L146" s="76"/>
      <c r="M146" s="76"/>
      <c r="N146" s="76"/>
      <c r="O146" s="76"/>
      <c r="P146" s="76"/>
    </row>
    <row r="147" spans="1:16" s="12" customFormat="1" ht="41.25" customHeight="1">
      <c r="A147" s="15" t="s">
        <v>77</v>
      </c>
      <c r="B147" s="42"/>
      <c r="C147" s="68" t="s">
        <v>369</v>
      </c>
      <c r="D147" s="42" t="s">
        <v>610</v>
      </c>
      <c r="E147" s="42">
        <v>1</v>
      </c>
      <c r="F147" s="76"/>
      <c r="G147" s="24"/>
      <c r="H147" s="76"/>
      <c r="I147" s="76"/>
      <c r="J147" s="76"/>
      <c r="K147" s="76"/>
      <c r="L147" s="76"/>
      <c r="M147" s="76"/>
      <c r="N147" s="76"/>
      <c r="O147" s="76"/>
      <c r="P147" s="76"/>
    </row>
    <row r="148" spans="1:16" s="12" customFormat="1" ht="27" customHeight="1">
      <c r="A148" s="15" t="s">
        <v>78</v>
      </c>
      <c r="B148" s="42"/>
      <c r="C148" s="68" t="s">
        <v>368</v>
      </c>
      <c r="D148" s="42" t="s">
        <v>610</v>
      </c>
      <c r="E148" s="42">
        <v>1</v>
      </c>
      <c r="F148" s="76"/>
      <c r="G148" s="24"/>
      <c r="H148" s="76"/>
      <c r="I148" s="76"/>
      <c r="J148" s="76"/>
      <c r="K148" s="76"/>
      <c r="L148" s="76"/>
      <c r="M148" s="76"/>
      <c r="N148" s="76"/>
      <c r="O148" s="76"/>
      <c r="P148" s="76"/>
    </row>
    <row r="149" spans="1:16" s="14" customFormat="1" ht="13.5" customHeight="1" thickBot="1">
      <c r="A149" s="18"/>
      <c r="B149" s="48"/>
      <c r="C149" s="23"/>
      <c r="D149" s="48"/>
      <c r="E149" s="48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ht="14.25" customHeight="1" thickTop="1">
      <c r="A150" s="43"/>
      <c r="B150" s="43"/>
      <c r="C150" s="5" t="s">
        <v>1043</v>
      </c>
      <c r="D150" s="4"/>
      <c r="E150" s="4"/>
      <c r="F150" s="84"/>
      <c r="G150" s="84"/>
      <c r="H150" s="84"/>
      <c r="I150" s="84"/>
      <c r="J150" s="84"/>
      <c r="K150" s="84"/>
      <c r="L150" s="26"/>
      <c r="M150" s="26"/>
      <c r="N150" s="26"/>
      <c r="O150" s="26"/>
      <c r="P150" s="26"/>
    </row>
    <row r="151" spans="1:16" ht="25.5">
      <c r="A151" s="44"/>
      <c r="B151" s="44"/>
      <c r="C151" s="102" t="s">
        <v>1046</v>
      </c>
      <c r="D151" s="138"/>
      <c r="E151" s="4"/>
      <c r="F151" s="84"/>
      <c r="G151" s="84"/>
      <c r="H151" s="84"/>
      <c r="I151" s="84"/>
      <c r="J151" s="84"/>
      <c r="K151" s="84"/>
      <c r="L151" s="84"/>
      <c r="M151" s="139"/>
      <c r="N151" s="139"/>
      <c r="O151" s="139"/>
      <c r="P151" s="139"/>
    </row>
    <row r="152" spans="1:16" ht="12.75">
      <c r="A152" s="44"/>
      <c r="B152" s="44"/>
      <c r="C152" s="155" t="s">
        <v>1044</v>
      </c>
      <c r="D152" s="3"/>
      <c r="E152" s="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6:16" ht="13.5" customHeight="1">
      <c r="F153" s="51"/>
      <c r="G153" t="s">
        <v>1047</v>
      </c>
      <c r="H153"/>
      <c r="I153"/>
      <c r="J153" s="256" t="s">
        <v>1048</v>
      </c>
      <c r="K153"/>
      <c r="L153"/>
      <c r="M153"/>
      <c r="N153" s="51"/>
      <c r="O153" s="51"/>
      <c r="P153" s="51"/>
    </row>
    <row r="154" spans="1:13" s="249" customFormat="1" ht="15">
      <c r="A154" s="248" t="s">
        <v>869</v>
      </c>
      <c r="D154" s="250"/>
      <c r="G154" s="257" t="s">
        <v>1049</v>
      </c>
      <c r="H154"/>
      <c r="I154"/>
      <c r="J154"/>
      <c r="K154"/>
      <c r="L154"/>
      <c r="M154"/>
    </row>
    <row r="155" spans="1:13" s="249" customFormat="1" ht="12.75">
      <c r="A155" s="249" t="s">
        <v>135</v>
      </c>
      <c r="D155" s="250"/>
      <c r="G155" t="s">
        <v>1050</v>
      </c>
      <c r="H155"/>
      <c r="I155"/>
      <c r="J155"/>
      <c r="K155"/>
      <c r="L155"/>
      <c r="M155"/>
    </row>
    <row r="156" spans="1:4" s="249" customFormat="1" ht="12">
      <c r="A156" s="249" t="s">
        <v>136</v>
      </c>
      <c r="D156" s="250"/>
    </row>
    <row r="157" spans="1:4" s="249" customFormat="1" ht="12">
      <c r="A157" s="249" t="s">
        <v>863</v>
      </c>
      <c r="D157" s="250"/>
    </row>
    <row r="158" spans="1:4" s="249" customFormat="1" ht="12">
      <c r="A158" s="249" t="s">
        <v>864</v>
      </c>
      <c r="D158" s="250"/>
    </row>
    <row r="159" spans="1:4" s="249" customFormat="1" ht="12">
      <c r="A159" s="249" t="s">
        <v>865</v>
      </c>
      <c r="D159" s="250"/>
    </row>
    <row r="160" spans="1:4" s="249" customFormat="1" ht="12">
      <c r="A160" s="249" t="s">
        <v>866</v>
      </c>
      <c r="D160" s="250"/>
    </row>
    <row r="161" spans="1:4" s="249" customFormat="1" ht="12">
      <c r="A161" s="249" t="s">
        <v>867</v>
      </c>
      <c r="D161" s="250"/>
    </row>
    <row r="162" spans="1:4" s="249" customFormat="1" ht="12">
      <c r="A162" s="249" t="s">
        <v>868</v>
      </c>
      <c r="D162" s="250"/>
    </row>
    <row r="163" s="249" customFormat="1" ht="12">
      <c r="A163" s="249" t="s">
        <v>137</v>
      </c>
    </row>
    <row r="164" spans="6:16" ht="12.75"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</sheetData>
  <sheetProtection/>
  <mergeCells count="20">
    <mergeCell ref="A8:B8"/>
    <mergeCell ref="D13:D14"/>
    <mergeCell ref="I11:P11"/>
    <mergeCell ref="A12:H12"/>
    <mergeCell ref="A7:C7"/>
    <mergeCell ref="A9:C9"/>
    <mergeCell ref="E13:E14"/>
    <mergeCell ref="F13:K13"/>
    <mergeCell ref="L13:P13"/>
    <mergeCell ref="A13:A14"/>
    <mergeCell ref="D9:L9"/>
    <mergeCell ref="B13:B14"/>
    <mergeCell ref="A5:C5"/>
    <mergeCell ref="D5:P5"/>
    <mergeCell ref="A6:C6"/>
    <mergeCell ref="D6:P6"/>
    <mergeCell ref="D7:P7"/>
    <mergeCell ref="A10:H10"/>
    <mergeCell ref="N10:O10"/>
    <mergeCell ref="C13:C14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P33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11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0.08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24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432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7.7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28" customFormat="1" ht="15" customHeight="1" thickTop="1">
      <c r="A16" s="149"/>
      <c r="B16" s="149"/>
      <c r="C16" s="150"/>
      <c r="D16" s="151"/>
      <c r="E16" s="151"/>
      <c r="F16" s="151"/>
      <c r="G16" s="151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 s="12" customFormat="1" ht="69" customHeight="1">
      <c r="A17" s="15" t="s">
        <v>430</v>
      </c>
      <c r="B17" s="42"/>
      <c r="C17" s="152" t="s">
        <v>195</v>
      </c>
      <c r="D17" s="152" t="s">
        <v>610</v>
      </c>
      <c r="E17" s="3">
        <v>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s="16" customFormat="1" ht="15" customHeight="1">
      <c r="A18" s="17" t="s">
        <v>431</v>
      </c>
      <c r="B18" s="47"/>
      <c r="C18" s="153" t="s">
        <v>468</v>
      </c>
      <c r="D18" s="154" t="s">
        <v>469</v>
      </c>
      <c r="E18" s="13">
        <v>1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s="14" customFormat="1" ht="15" customHeight="1" thickBot="1">
      <c r="A19" s="18"/>
      <c r="B19" s="48"/>
      <c r="C19" s="23"/>
      <c r="D19" s="48"/>
      <c r="E19" s="4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thickTop="1">
      <c r="A20" s="43"/>
      <c r="B20" s="43"/>
      <c r="C20" s="5" t="s">
        <v>1043</v>
      </c>
      <c r="D20" s="6"/>
      <c r="E20" s="6"/>
      <c r="F20" s="85"/>
      <c r="G20" s="85"/>
      <c r="H20" s="85"/>
      <c r="I20" s="85"/>
      <c r="J20" s="85"/>
      <c r="K20" s="85"/>
      <c r="L20" s="26"/>
      <c r="M20" s="26"/>
      <c r="N20" s="26"/>
      <c r="O20" s="26"/>
      <c r="P20" s="26"/>
    </row>
    <row r="21" spans="1:16" ht="25.5">
      <c r="A21" s="44"/>
      <c r="B21" s="44"/>
      <c r="C21" s="102" t="s">
        <v>1046</v>
      </c>
      <c r="D21" s="148"/>
      <c r="E21" s="6"/>
      <c r="F21" s="85"/>
      <c r="G21" s="85"/>
      <c r="H21" s="85"/>
      <c r="I21" s="85"/>
      <c r="J21" s="85"/>
      <c r="K21" s="85"/>
      <c r="L21" s="85"/>
      <c r="M21" s="139"/>
      <c r="N21" s="139"/>
      <c r="O21" s="139"/>
      <c r="P21" s="139"/>
    </row>
    <row r="22" spans="1:16" ht="15" customHeight="1">
      <c r="A22" s="44"/>
      <c r="B22" s="44"/>
      <c r="C22" s="155" t="s">
        <v>1044</v>
      </c>
      <c r="D22" s="3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6:16" ht="15">
      <c r="F23" s="51"/>
      <c r="G23" t="s">
        <v>1047</v>
      </c>
      <c r="H23"/>
      <c r="I23"/>
      <c r="J23" s="256" t="s">
        <v>1048</v>
      </c>
      <c r="K23"/>
      <c r="L23"/>
      <c r="M23"/>
      <c r="N23" s="51"/>
      <c r="O23" s="51"/>
      <c r="P23" s="51"/>
    </row>
    <row r="24" spans="1:13" ht="15">
      <c r="A24" s="318" t="s">
        <v>869</v>
      </c>
      <c r="B24" s="318"/>
      <c r="D24" s="2"/>
      <c r="G24" s="257" t="s">
        <v>1049</v>
      </c>
      <c r="H24"/>
      <c r="I24"/>
      <c r="J24"/>
      <c r="K24"/>
      <c r="L24"/>
      <c r="M24"/>
    </row>
    <row r="25" spans="1:13" s="249" customFormat="1" ht="12.75">
      <c r="A25" s="249" t="s">
        <v>135</v>
      </c>
      <c r="D25" s="250"/>
      <c r="G25" t="s">
        <v>1050</v>
      </c>
      <c r="H25"/>
      <c r="I25"/>
      <c r="J25"/>
      <c r="K25"/>
      <c r="L25"/>
      <c r="M25"/>
    </row>
    <row r="26" spans="1:4" s="249" customFormat="1" ht="12">
      <c r="A26" s="249" t="s">
        <v>136</v>
      </c>
      <c r="D26" s="250"/>
    </row>
    <row r="27" spans="1:4" s="249" customFormat="1" ht="12">
      <c r="A27" s="249" t="s">
        <v>863</v>
      </c>
      <c r="D27" s="250"/>
    </row>
    <row r="28" spans="1:4" s="249" customFormat="1" ht="12">
      <c r="A28" s="249" t="s">
        <v>864</v>
      </c>
      <c r="D28" s="250"/>
    </row>
    <row r="29" spans="1:4" s="249" customFormat="1" ht="12">
      <c r="A29" s="249" t="s">
        <v>865</v>
      </c>
      <c r="D29" s="250"/>
    </row>
    <row r="30" spans="1:4" s="249" customFormat="1" ht="12">
      <c r="A30" s="249" t="s">
        <v>866</v>
      </c>
      <c r="D30" s="250"/>
    </row>
    <row r="31" spans="1:4" s="249" customFormat="1" ht="12">
      <c r="A31" s="249" t="s">
        <v>867</v>
      </c>
      <c r="D31" s="250"/>
    </row>
    <row r="32" spans="1:4" s="249" customFormat="1" ht="12">
      <c r="A32" s="249" t="s">
        <v>868</v>
      </c>
      <c r="D32" s="250"/>
    </row>
    <row r="33" spans="6:16" ht="12.75"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</sheetData>
  <sheetProtection/>
  <mergeCells count="21">
    <mergeCell ref="D13:D14"/>
    <mergeCell ref="A24:B24"/>
    <mergeCell ref="A5:C5"/>
    <mergeCell ref="D5:P5"/>
    <mergeCell ref="A6:C6"/>
    <mergeCell ref="D6:P6"/>
    <mergeCell ref="A7:C7"/>
    <mergeCell ref="A9:C9"/>
    <mergeCell ref="D7:P7"/>
    <mergeCell ref="A10:H10"/>
    <mergeCell ref="E13:E14"/>
    <mergeCell ref="A8:B8"/>
    <mergeCell ref="D9:L9"/>
    <mergeCell ref="N10:O10"/>
    <mergeCell ref="I11:P11"/>
    <mergeCell ref="A12:H12"/>
    <mergeCell ref="L13:P13"/>
    <mergeCell ref="F13:K13"/>
    <mergeCell ref="A13:A14"/>
    <mergeCell ref="B13:B14"/>
    <mergeCell ref="C13:C14"/>
  </mergeCells>
  <printOptions horizontalCentered="1"/>
  <pageMargins left="0.3937007874015748" right="0.3937007874015748" top="0.984251968503937" bottom="0.5905511811023623" header="0.5118110236220472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P111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11" customWidth="1"/>
    <col min="5" max="6" width="8.57421875" style="2" customWidth="1"/>
    <col min="7" max="7" width="7.421875" style="2" customWidth="1"/>
    <col min="8" max="8" width="10.140625" style="2" customWidth="1"/>
    <col min="9" max="9" width="10.00390625" style="2" customWidth="1"/>
    <col min="10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0.08</v>
      </c>
      <c r="K1" s="2" t="s">
        <v>477</v>
      </c>
    </row>
    <row r="2" spans="1:16" ht="13.5" collapsed="1" thickBot="1">
      <c r="A2" s="116"/>
      <c r="B2" s="116"/>
      <c r="C2" s="116"/>
      <c r="D2" s="116"/>
      <c r="E2" s="116"/>
      <c r="F2" s="116"/>
      <c r="G2" s="116" t="s">
        <v>25</v>
      </c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3.5" thickTop="1">
      <c r="A3" s="117"/>
      <c r="B3" s="117"/>
      <c r="C3" s="117"/>
      <c r="D3" s="117"/>
      <c r="E3" s="117"/>
      <c r="F3" s="117"/>
      <c r="G3" s="117" t="s">
        <v>632</v>
      </c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9.2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ht="15" customHeight="1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  <c r="P15" s="41">
        <v>16</v>
      </c>
    </row>
    <row r="16" spans="1:16" s="7" customFormat="1" ht="17.25" customHeight="1" thickTop="1">
      <c r="A16" s="118"/>
      <c r="B16" s="6"/>
      <c r="C16" s="59"/>
      <c r="D16" s="6"/>
      <c r="E16" s="119"/>
      <c r="F16" s="6"/>
      <c r="G16" s="71"/>
      <c r="H16" s="85"/>
      <c r="I16" s="85"/>
      <c r="J16" s="85"/>
      <c r="K16" s="85"/>
      <c r="L16" s="85"/>
      <c r="M16" s="85"/>
      <c r="N16" s="85"/>
      <c r="O16" s="85"/>
      <c r="P16" s="85"/>
    </row>
    <row r="17" spans="1:16" s="12" customFormat="1" ht="27.75" customHeight="1">
      <c r="A17" s="15" t="s">
        <v>792</v>
      </c>
      <c r="B17" s="15"/>
      <c r="C17" s="97" t="s">
        <v>807</v>
      </c>
      <c r="D17" s="98" t="s">
        <v>713</v>
      </c>
      <c r="E17" s="98">
        <v>380</v>
      </c>
      <c r="F17" s="76"/>
      <c r="G17" s="24"/>
      <c r="H17" s="76"/>
      <c r="I17" s="120"/>
      <c r="J17" s="24"/>
      <c r="K17" s="120"/>
      <c r="L17" s="120"/>
      <c r="M17" s="120"/>
      <c r="N17" s="120"/>
      <c r="O17" s="120"/>
      <c r="P17" s="120"/>
    </row>
    <row r="18" spans="1:16" s="12" customFormat="1" ht="13.5" customHeight="1">
      <c r="A18" s="15"/>
      <c r="B18" s="15"/>
      <c r="C18" s="65" t="s">
        <v>674</v>
      </c>
      <c r="D18" s="121"/>
      <c r="E18" s="121"/>
      <c r="F18" s="76"/>
      <c r="G18" s="24"/>
      <c r="H18" s="76"/>
      <c r="I18" s="120"/>
      <c r="J18" s="24"/>
      <c r="K18" s="120"/>
      <c r="L18" s="120"/>
      <c r="M18" s="120"/>
      <c r="N18" s="120"/>
      <c r="O18" s="120"/>
      <c r="P18" s="120"/>
    </row>
    <row r="19" spans="1:16" s="12" customFormat="1" ht="13.5" customHeight="1">
      <c r="A19" s="15" t="s">
        <v>793</v>
      </c>
      <c r="B19" s="15"/>
      <c r="C19" s="68" t="s">
        <v>810</v>
      </c>
      <c r="D19" s="42" t="s">
        <v>713</v>
      </c>
      <c r="E19" s="42">
        <v>118</v>
      </c>
      <c r="F19" s="76"/>
      <c r="G19" s="24"/>
      <c r="H19" s="76"/>
      <c r="I19" s="120"/>
      <c r="J19" s="24"/>
      <c r="K19" s="120"/>
      <c r="L19" s="120"/>
      <c r="M19" s="120"/>
      <c r="N19" s="120"/>
      <c r="O19" s="120"/>
      <c r="P19" s="120"/>
    </row>
    <row r="20" spans="1:16" s="12" customFormat="1" ht="15" customHeight="1">
      <c r="A20" s="15" t="s">
        <v>260</v>
      </c>
      <c r="B20" s="15"/>
      <c r="C20" s="68" t="s">
        <v>556</v>
      </c>
      <c r="D20" s="42" t="s">
        <v>549</v>
      </c>
      <c r="E20" s="42">
        <v>1</v>
      </c>
      <c r="F20" s="76"/>
      <c r="G20" s="24"/>
      <c r="H20" s="76"/>
      <c r="I20" s="120"/>
      <c r="J20" s="24"/>
      <c r="K20" s="120"/>
      <c r="L20" s="120"/>
      <c r="M20" s="120"/>
      <c r="N20" s="120"/>
      <c r="O20" s="120"/>
      <c r="P20" s="120"/>
    </row>
    <row r="21" spans="1:16" s="12" customFormat="1" ht="14.25">
      <c r="A21" s="15" t="s">
        <v>261</v>
      </c>
      <c r="B21" s="102"/>
      <c r="C21" s="102" t="s">
        <v>557</v>
      </c>
      <c r="D21" s="42" t="s">
        <v>604</v>
      </c>
      <c r="E21" s="122">
        <v>2</v>
      </c>
      <c r="F21" s="76"/>
      <c r="G21" s="24"/>
      <c r="H21" s="76"/>
      <c r="I21" s="120"/>
      <c r="J21" s="24"/>
      <c r="K21" s="120"/>
      <c r="L21" s="120"/>
      <c r="M21" s="120"/>
      <c r="N21" s="120"/>
      <c r="O21" s="120"/>
      <c r="P21" s="120"/>
    </row>
    <row r="22" spans="1:16" s="12" customFormat="1" ht="14.25" customHeight="1">
      <c r="A22" s="15" t="s">
        <v>262</v>
      </c>
      <c r="B22" s="102"/>
      <c r="C22" s="102" t="s">
        <v>809</v>
      </c>
      <c r="D22" s="42" t="s">
        <v>466</v>
      </c>
      <c r="E22" s="123">
        <v>1</v>
      </c>
      <c r="F22" s="76"/>
      <c r="G22" s="24"/>
      <c r="H22" s="76"/>
      <c r="I22" s="76"/>
      <c r="J22" s="24"/>
      <c r="K22" s="120"/>
      <c r="L22" s="120"/>
      <c r="M22" s="120"/>
      <c r="N22" s="120"/>
      <c r="O22" s="120"/>
      <c r="P22" s="120"/>
    </row>
    <row r="23" spans="1:16" s="7" customFormat="1" ht="28.5" customHeight="1">
      <c r="A23" s="124"/>
      <c r="B23" s="124"/>
      <c r="C23" s="65" t="s">
        <v>811</v>
      </c>
      <c r="D23" s="42"/>
      <c r="E23" s="98"/>
      <c r="F23" s="24"/>
      <c r="G23" s="24"/>
      <c r="H23" s="76"/>
      <c r="I23" s="24"/>
      <c r="J23" s="75"/>
      <c r="K23" s="120"/>
      <c r="L23" s="120"/>
      <c r="M23" s="120"/>
      <c r="N23" s="120"/>
      <c r="O23" s="120"/>
      <c r="P23" s="120"/>
    </row>
    <row r="24" spans="1:16" s="7" customFormat="1" ht="42.75" customHeight="1">
      <c r="A24" s="15" t="s">
        <v>263</v>
      </c>
      <c r="B24" s="124"/>
      <c r="C24" s="102" t="s">
        <v>555</v>
      </c>
      <c r="D24" s="42" t="s">
        <v>808</v>
      </c>
      <c r="E24" s="122">
        <v>2</v>
      </c>
      <c r="F24" s="24"/>
      <c r="G24" s="24"/>
      <c r="H24" s="76"/>
      <c r="I24" s="24"/>
      <c r="J24" s="24"/>
      <c r="K24" s="120"/>
      <c r="L24" s="120"/>
      <c r="M24" s="120"/>
      <c r="N24" s="120"/>
      <c r="O24" s="120"/>
      <c r="P24" s="120"/>
    </row>
    <row r="25" spans="1:16" s="14" customFormat="1" ht="15" customHeight="1">
      <c r="A25" s="17" t="s">
        <v>264</v>
      </c>
      <c r="B25" s="125"/>
      <c r="C25" s="77" t="s">
        <v>554</v>
      </c>
      <c r="D25" s="47" t="s">
        <v>808</v>
      </c>
      <c r="E25" s="78">
        <v>2</v>
      </c>
      <c r="F25" s="75"/>
      <c r="G25" s="75"/>
      <c r="H25" s="79"/>
      <c r="I25" s="75"/>
      <c r="J25" s="75"/>
      <c r="K25" s="126"/>
      <c r="L25" s="126"/>
      <c r="M25" s="126"/>
      <c r="N25" s="126"/>
      <c r="O25" s="126"/>
      <c r="P25" s="126"/>
    </row>
    <row r="26" spans="1:16" s="14" customFormat="1" ht="15" customHeight="1">
      <c r="A26" s="17" t="s">
        <v>265</v>
      </c>
      <c r="B26" s="125"/>
      <c r="C26" s="77" t="s">
        <v>468</v>
      </c>
      <c r="D26" s="47" t="s">
        <v>465</v>
      </c>
      <c r="E26" s="78">
        <v>2</v>
      </c>
      <c r="F26" s="75"/>
      <c r="G26" s="75"/>
      <c r="H26" s="79"/>
      <c r="I26" s="75"/>
      <c r="J26" s="75"/>
      <c r="K26" s="126"/>
      <c r="L26" s="126"/>
      <c r="M26" s="126"/>
      <c r="N26" s="126"/>
      <c r="O26" s="126"/>
      <c r="P26" s="126"/>
    </row>
    <row r="27" spans="1:16" s="14" customFormat="1" ht="17.25" customHeight="1">
      <c r="A27" s="124"/>
      <c r="B27" s="125"/>
      <c r="C27" s="65" t="s">
        <v>812</v>
      </c>
      <c r="D27" s="127"/>
      <c r="E27" s="127"/>
      <c r="F27" s="75"/>
      <c r="G27" s="24"/>
      <c r="H27" s="76"/>
      <c r="I27" s="75"/>
      <c r="J27" s="75"/>
      <c r="K27" s="120"/>
      <c r="L27" s="120"/>
      <c r="M27" s="120"/>
      <c r="N27" s="120"/>
      <c r="O27" s="120"/>
      <c r="P27" s="120"/>
    </row>
    <row r="28" spans="1:16" s="7" customFormat="1" ht="14.25">
      <c r="A28" s="124" t="s">
        <v>266</v>
      </c>
      <c r="B28" s="124"/>
      <c r="C28" s="97" t="s">
        <v>813</v>
      </c>
      <c r="D28" s="99" t="s">
        <v>713</v>
      </c>
      <c r="E28" s="99">
        <v>380</v>
      </c>
      <c r="F28" s="24"/>
      <c r="G28" s="24"/>
      <c r="H28" s="24"/>
      <c r="I28" s="85"/>
      <c r="J28" s="24"/>
      <c r="K28" s="85"/>
      <c r="L28" s="85"/>
      <c r="M28" s="85"/>
      <c r="N28" s="85"/>
      <c r="O28" s="85"/>
      <c r="P28" s="85"/>
    </row>
    <row r="29" spans="1:16" s="7" customFormat="1" ht="14.25">
      <c r="A29" s="124" t="s">
        <v>267</v>
      </c>
      <c r="B29" s="124"/>
      <c r="C29" s="97" t="s">
        <v>814</v>
      </c>
      <c r="D29" s="99" t="s">
        <v>711</v>
      </c>
      <c r="E29" s="99">
        <v>150</v>
      </c>
      <c r="F29" s="24"/>
      <c r="G29" s="24"/>
      <c r="H29" s="24"/>
      <c r="I29" s="85"/>
      <c r="J29" s="24"/>
      <c r="K29" s="85"/>
      <c r="L29" s="85"/>
      <c r="M29" s="85"/>
      <c r="N29" s="85"/>
      <c r="O29" s="85"/>
      <c r="P29" s="85"/>
    </row>
    <row r="30" spans="1:16" s="7" customFormat="1" ht="25.5">
      <c r="A30" s="124" t="s">
        <v>268</v>
      </c>
      <c r="B30" s="124"/>
      <c r="C30" s="97" t="s">
        <v>815</v>
      </c>
      <c r="D30" s="99" t="s">
        <v>713</v>
      </c>
      <c r="E30" s="99">
        <v>380</v>
      </c>
      <c r="F30" s="24"/>
      <c r="G30" s="24"/>
      <c r="H30" s="24"/>
      <c r="I30" s="85"/>
      <c r="J30" s="24"/>
      <c r="K30" s="85"/>
      <c r="L30" s="85"/>
      <c r="M30" s="85"/>
      <c r="N30" s="85"/>
      <c r="O30" s="85"/>
      <c r="P30" s="85"/>
    </row>
    <row r="31" spans="1:16" s="7" customFormat="1" ht="29.25" customHeight="1">
      <c r="A31" s="124" t="s">
        <v>269</v>
      </c>
      <c r="B31" s="124"/>
      <c r="C31" s="68" t="s">
        <v>816</v>
      </c>
      <c r="D31" s="42" t="s">
        <v>434</v>
      </c>
      <c r="E31" s="99">
        <v>115</v>
      </c>
      <c r="F31" s="24"/>
      <c r="G31" s="24"/>
      <c r="H31" s="76"/>
      <c r="I31" s="24"/>
      <c r="J31" s="24"/>
      <c r="K31" s="120"/>
      <c r="L31" s="120"/>
      <c r="M31" s="120"/>
      <c r="N31" s="120"/>
      <c r="O31" s="120"/>
      <c r="P31" s="120"/>
    </row>
    <row r="32" spans="1:16" s="14" customFormat="1" ht="12.75">
      <c r="A32" s="125" t="s">
        <v>270</v>
      </c>
      <c r="B32" s="125"/>
      <c r="C32" s="77" t="s">
        <v>577</v>
      </c>
      <c r="D32" s="47" t="s">
        <v>434</v>
      </c>
      <c r="E32" s="127">
        <f>E31</f>
        <v>115</v>
      </c>
      <c r="F32" s="75"/>
      <c r="G32" s="75"/>
      <c r="H32" s="79"/>
      <c r="I32" s="75"/>
      <c r="J32" s="75"/>
      <c r="K32" s="126"/>
      <c r="L32" s="126"/>
      <c r="M32" s="126"/>
      <c r="N32" s="126"/>
      <c r="O32" s="126"/>
      <c r="P32" s="126"/>
    </row>
    <row r="33" spans="1:16" s="14" customFormat="1" ht="14.25">
      <c r="A33" s="125" t="s">
        <v>271</v>
      </c>
      <c r="B33" s="125"/>
      <c r="C33" s="77" t="s">
        <v>709</v>
      </c>
      <c r="D33" s="47" t="s">
        <v>668</v>
      </c>
      <c r="E33" s="127">
        <f>SUM(E31*0.05)</f>
        <v>5.75</v>
      </c>
      <c r="F33" s="75"/>
      <c r="G33" s="75"/>
      <c r="H33" s="79"/>
      <c r="I33" s="75"/>
      <c r="J33" s="75"/>
      <c r="K33" s="126"/>
      <c r="L33" s="126"/>
      <c r="M33" s="126"/>
      <c r="N33" s="126"/>
      <c r="O33" s="126"/>
      <c r="P33" s="126"/>
    </row>
    <row r="34" spans="1:16" s="7" customFormat="1" ht="25.5">
      <c r="A34" s="124" t="s">
        <v>272</v>
      </c>
      <c r="B34" s="124"/>
      <c r="C34" s="68" t="s">
        <v>817</v>
      </c>
      <c r="D34" s="42" t="s">
        <v>434</v>
      </c>
      <c r="E34" s="99">
        <v>240</v>
      </c>
      <c r="F34" s="24"/>
      <c r="G34" s="24"/>
      <c r="H34" s="76"/>
      <c r="I34" s="24"/>
      <c r="J34" s="24"/>
      <c r="K34" s="120"/>
      <c r="L34" s="120"/>
      <c r="M34" s="120"/>
      <c r="N34" s="120"/>
      <c r="O34" s="120"/>
      <c r="P34" s="120"/>
    </row>
    <row r="35" spans="1:16" s="14" customFormat="1" ht="14.25">
      <c r="A35" s="125" t="s">
        <v>273</v>
      </c>
      <c r="B35" s="125"/>
      <c r="C35" s="77" t="s">
        <v>709</v>
      </c>
      <c r="D35" s="47" t="s">
        <v>668</v>
      </c>
      <c r="E35" s="127">
        <f>E34*0.03</f>
        <v>7.199999999999999</v>
      </c>
      <c r="F35" s="75"/>
      <c r="G35" s="75"/>
      <c r="H35" s="79"/>
      <c r="I35" s="75"/>
      <c r="J35" s="75"/>
      <c r="K35" s="126"/>
      <c r="L35" s="126"/>
      <c r="M35" s="126"/>
      <c r="N35" s="126"/>
      <c r="O35" s="126"/>
      <c r="P35" s="126"/>
    </row>
    <row r="36" spans="1:16" s="7" customFormat="1" ht="19.5" customHeight="1">
      <c r="A36" s="124" t="s">
        <v>274</v>
      </c>
      <c r="B36" s="124"/>
      <c r="C36" s="68" t="s">
        <v>548</v>
      </c>
      <c r="D36" s="42" t="s">
        <v>711</v>
      </c>
      <c r="E36" s="99">
        <v>114</v>
      </c>
      <c r="F36" s="24"/>
      <c r="G36" s="24"/>
      <c r="H36" s="76"/>
      <c r="I36" s="85"/>
      <c r="J36" s="24"/>
      <c r="K36" s="120"/>
      <c r="L36" s="126"/>
      <c r="M36" s="126"/>
      <c r="N36" s="126"/>
      <c r="O36" s="126"/>
      <c r="P36" s="126"/>
    </row>
    <row r="37" spans="1:16" s="12" customFormat="1" ht="25.5" customHeight="1">
      <c r="A37" s="124" t="s">
        <v>275</v>
      </c>
      <c r="B37" s="15"/>
      <c r="C37" s="68" t="s">
        <v>818</v>
      </c>
      <c r="D37" s="42" t="s">
        <v>713</v>
      </c>
      <c r="E37" s="42">
        <v>380</v>
      </c>
      <c r="F37" s="24"/>
      <c r="G37" s="24"/>
      <c r="H37" s="24"/>
      <c r="I37" s="85"/>
      <c r="J37" s="24"/>
      <c r="K37" s="85"/>
      <c r="L37" s="85"/>
      <c r="M37" s="85"/>
      <c r="N37" s="85"/>
      <c r="O37" s="85"/>
      <c r="P37" s="85"/>
    </row>
    <row r="38" spans="1:16" s="16" customFormat="1" ht="15.75" customHeight="1">
      <c r="A38" s="125" t="s">
        <v>276</v>
      </c>
      <c r="B38" s="17"/>
      <c r="C38" s="77" t="s">
        <v>710</v>
      </c>
      <c r="D38" s="47" t="s">
        <v>668</v>
      </c>
      <c r="E38" s="101">
        <f>ROUND(0.12*E37,0)</f>
        <v>46</v>
      </c>
      <c r="F38" s="75"/>
      <c r="G38" s="75"/>
      <c r="H38" s="79"/>
      <c r="I38" s="82"/>
      <c r="J38" s="75"/>
      <c r="K38" s="82"/>
      <c r="L38" s="82"/>
      <c r="M38" s="82"/>
      <c r="N38" s="82"/>
      <c r="O38" s="82"/>
      <c r="P38" s="82"/>
    </row>
    <row r="39" spans="1:16" s="12" customFormat="1" ht="30.75" customHeight="1">
      <c r="A39" s="124" t="s">
        <v>277</v>
      </c>
      <c r="B39" s="15"/>
      <c r="C39" s="68" t="s">
        <v>819</v>
      </c>
      <c r="D39" s="42" t="s">
        <v>713</v>
      </c>
      <c r="E39" s="42">
        <f>E41</f>
        <v>365</v>
      </c>
      <c r="F39" s="24"/>
      <c r="G39" s="24"/>
      <c r="H39" s="24"/>
      <c r="I39" s="85"/>
      <c r="J39" s="24"/>
      <c r="K39" s="85"/>
      <c r="L39" s="85"/>
      <c r="M39" s="85"/>
      <c r="N39" s="85"/>
      <c r="O39" s="85"/>
      <c r="P39" s="85"/>
    </row>
    <row r="40" spans="1:16" s="16" customFormat="1" ht="16.5" customHeight="1">
      <c r="A40" s="125" t="s">
        <v>278</v>
      </c>
      <c r="B40" s="17"/>
      <c r="C40" s="77" t="s">
        <v>644</v>
      </c>
      <c r="D40" s="47" t="s">
        <v>668</v>
      </c>
      <c r="E40" s="47">
        <f>E37*0.05</f>
        <v>19</v>
      </c>
      <c r="F40" s="75"/>
      <c r="G40" s="75"/>
      <c r="H40" s="79"/>
      <c r="I40" s="82"/>
      <c r="J40" s="75"/>
      <c r="K40" s="82"/>
      <c r="L40" s="82"/>
      <c r="M40" s="82"/>
      <c r="N40" s="82"/>
      <c r="O40" s="82"/>
      <c r="P40" s="82"/>
    </row>
    <row r="41" spans="1:16" s="12" customFormat="1" ht="57.75" customHeight="1">
      <c r="A41" s="124" t="s">
        <v>279</v>
      </c>
      <c r="B41" s="15"/>
      <c r="C41" s="68" t="s">
        <v>551</v>
      </c>
      <c r="D41" s="42" t="s">
        <v>713</v>
      </c>
      <c r="E41" s="42">
        <v>365</v>
      </c>
      <c r="F41" s="24"/>
      <c r="G41" s="24"/>
      <c r="H41" s="76"/>
      <c r="I41" s="24"/>
      <c r="J41" s="24"/>
      <c r="K41" s="120"/>
      <c r="L41" s="120"/>
      <c r="M41" s="120"/>
      <c r="N41" s="120"/>
      <c r="O41" s="120"/>
      <c r="P41" s="120"/>
    </row>
    <row r="42" spans="1:16" s="16" customFormat="1" ht="16.5" customHeight="1">
      <c r="A42" s="125" t="s">
        <v>280</v>
      </c>
      <c r="B42" s="17"/>
      <c r="C42" s="77" t="s">
        <v>550</v>
      </c>
      <c r="D42" s="47" t="s">
        <v>667</v>
      </c>
      <c r="E42" s="47">
        <v>187.5</v>
      </c>
      <c r="F42" s="75"/>
      <c r="G42" s="75"/>
      <c r="H42" s="79"/>
      <c r="I42" s="75"/>
      <c r="J42" s="75"/>
      <c r="K42" s="126"/>
      <c r="L42" s="126"/>
      <c r="M42" s="126"/>
      <c r="N42" s="126"/>
      <c r="O42" s="126"/>
      <c r="P42" s="126"/>
    </row>
    <row r="43" spans="1:16" s="16" customFormat="1" ht="16.5" customHeight="1">
      <c r="A43" s="125" t="s">
        <v>281</v>
      </c>
      <c r="B43" s="17"/>
      <c r="C43" s="77" t="s">
        <v>552</v>
      </c>
      <c r="D43" s="47" t="s">
        <v>667</v>
      </c>
      <c r="E43" s="47">
        <v>187.5</v>
      </c>
      <c r="F43" s="75"/>
      <c r="G43" s="75"/>
      <c r="H43" s="79"/>
      <c r="I43" s="75"/>
      <c r="J43" s="75"/>
      <c r="K43" s="126"/>
      <c r="L43" s="126"/>
      <c r="M43" s="126"/>
      <c r="N43" s="126"/>
      <c r="O43" s="126"/>
      <c r="P43" s="126"/>
    </row>
    <row r="44" spans="1:16" s="16" customFormat="1" ht="16.5" customHeight="1">
      <c r="A44" s="124"/>
      <c r="B44" s="17"/>
      <c r="C44" s="65" t="s">
        <v>221</v>
      </c>
      <c r="D44" s="47"/>
      <c r="E44" s="78"/>
      <c r="F44" s="75"/>
      <c r="G44" s="24"/>
      <c r="H44" s="76"/>
      <c r="I44" s="75"/>
      <c r="J44" s="75"/>
      <c r="K44" s="120"/>
      <c r="L44" s="120"/>
      <c r="M44" s="120"/>
      <c r="N44" s="120"/>
      <c r="O44" s="120"/>
      <c r="P44" s="120"/>
    </row>
    <row r="45" spans="1:16" s="12" customFormat="1" ht="40.5" customHeight="1">
      <c r="A45" s="124" t="s">
        <v>282</v>
      </c>
      <c r="B45" s="15"/>
      <c r="C45" s="102" t="s">
        <v>829</v>
      </c>
      <c r="D45" s="42" t="s">
        <v>549</v>
      </c>
      <c r="E45" s="103">
        <v>1</v>
      </c>
      <c r="F45" s="24"/>
      <c r="G45" s="24"/>
      <c r="H45" s="76"/>
      <c r="I45" s="24"/>
      <c r="J45" s="24"/>
      <c r="K45" s="120"/>
      <c r="L45" s="120"/>
      <c r="M45" s="120"/>
      <c r="N45" s="120"/>
      <c r="O45" s="120"/>
      <c r="P45" s="120"/>
    </row>
    <row r="46" spans="1:16" s="12" customFormat="1" ht="25.5">
      <c r="A46" s="124" t="s">
        <v>283</v>
      </c>
      <c r="B46" s="15"/>
      <c r="C46" s="102" t="s">
        <v>820</v>
      </c>
      <c r="D46" s="42" t="s">
        <v>711</v>
      </c>
      <c r="E46" s="103">
        <v>0.44</v>
      </c>
      <c r="F46" s="24"/>
      <c r="G46" s="24"/>
      <c r="H46" s="76"/>
      <c r="I46" s="24"/>
      <c r="J46" s="24"/>
      <c r="K46" s="120"/>
      <c r="L46" s="120"/>
      <c r="M46" s="120"/>
      <c r="N46" s="120"/>
      <c r="O46" s="120"/>
      <c r="P46" s="120"/>
    </row>
    <row r="47" spans="1:16" s="16" customFormat="1" ht="14.25">
      <c r="A47" s="125" t="s">
        <v>284</v>
      </c>
      <c r="B47" s="17"/>
      <c r="C47" s="77" t="s">
        <v>699</v>
      </c>
      <c r="D47" s="127" t="s">
        <v>667</v>
      </c>
      <c r="E47" s="78">
        <f>SUM(E46*11)</f>
        <v>4.84</v>
      </c>
      <c r="F47" s="75"/>
      <c r="G47" s="75"/>
      <c r="H47" s="79"/>
      <c r="I47" s="75"/>
      <c r="J47" s="75"/>
      <c r="K47" s="126"/>
      <c r="L47" s="126"/>
      <c r="M47" s="126"/>
      <c r="N47" s="126"/>
      <c r="O47" s="126"/>
      <c r="P47" s="126"/>
    </row>
    <row r="48" spans="1:16" s="16" customFormat="1" ht="14.25">
      <c r="A48" s="125" t="s">
        <v>285</v>
      </c>
      <c r="B48" s="17"/>
      <c r="C48" s="77" t="s">
        <v>821</v>
      </c>
      <c r="D48" s="127" t="s">
        <v>667</v>
      </c>
      <c r="E48" s="78">
        <v>3</v>
      </c>
      <c r="F48" s="75"/>
      <c r="G48" s="75"/>
      <c r="H48" s="79"/>
      <c r="I48" s="75"/>
      <c r="J48" s="75"/>
      <c r="K48" s="126"/>
      <c r="L48" s="126"/>
      <c r="M48" s="126"/>
      <c r="N48" s="126"/>
      <c r="O48" s="126"/>
      <c r="P48" s="126"/>
    </row>
    <row r="49" spans="1:16" s="16" customFormat="1" ht="12.75">
      <c r="A49" s="125" t="s">
        <v>286</v>
      </c>
      <c r="B49" s="17"/>
      <c r="C49" s="77" t="s">
        <v>830</v>
      </c>
      <c r="D49" s="127" t="s">
        <v>469</v>
      </c>
      <c r="E49" s="78">
        <v>1</v>
      </c>
      <c r="F49" s="75"/>
      <c r="G49" s="75"/>
      <c r="H49" s="79"/>
      <c r="I49" s="75"/>
      <c r="J49" s="75"/>
      <c r="K49" s="126"/>
      <c r="L49" s="126"/>
      <c r="M49" s="126"/>
      <c r="N49" s="126"/>
      <c r="O49" s="126"/>
      <c r="P49" s="126"/>
    </row>
    <row r="50" spans="1:16" s="16" customFormat="1" ht="14.25">
      <c r="A50" s="125" t="s">
        <v>287</v>
      </c>
      <c r="B50" s="17"/>
      <c r="C50" s="77" t="s">
        <v>709</v>
      </c>
      <c r="D50" s="47" t="s">
        <v>668</v>
      </c>
      <c r="E50" s="78">
        <v>0.5</v>
      </c>
      <c r="F50" s="75"/>
      <c r="G50" s="75"/>
      <c r="H50" s="79"/>
      <c r="I50" s="75"/>
      <c r="J50" s="75"/>
      <c r="K50" s="126"/>
      <c r="L50" s="126"/>
      <c r="M50" s="126"/>
      <c r="N50" s="126"/>
      <c r="O50" s="126"/>
      <c r="P50" s="126"/>
    </row>
    <row r="51" spans="1:16" s="12" customFormat="1" ht="41.25" customHeight="1">
      <c r="A51" s="124" t="s">
        <v>288</v>
      </c>
      <c r="B51" s="15"/>
      <c r="C51" s="68" t="s">
        <v>1031</v>
      </c>
      <c r="D51" s="42" t="s">
        <v>711</v>
      </c>
      <c r="E51" s="103">
        <v>1.9</v>
      </c>
      <c r="F51" s="24"/>
      <c r="G51" s="24"/>
      <c r="H51" s="76"/>
      <c r="I51" s="24"/>
      <c r="J51" s="24"/>
      <c r="K51" s="120"/>
      <c r="L51" s="120"/>
      <c r="M51" s="120"/>
      <c r="N51" s="120"/>
      <c r="O51" s="120"/>
      <c r="P51" s="120"/>
    </row>
    <row r="52" spans="1:16" s="16" customFormat="1" ht="14.25">
      <c r="A52" s="124" t="s">
        <v>289</v>
      </c>
      <c r="B52" s="17"/>
      <c r="C52" s="77" t="s">
        <v>1032</v>
      </c>
      <c r="D52" s="47" t="s">
        <v>668</v>
      </c>
      <c r="E52" s="78">
        <f>SUM(E51*1.5)</f>
        <v>2.8499999999999996</v>
      </c>
      <c r="F52" s="75"/>
      <c r="G52" s="75"/>
      <c r="H52" s="79"/>
      <c r="I52" s="75"/>
      <c r="J52" s="75"/>
      <c r="K52" s="126"/>
      <c r="L52" s="126"/>
      <c r="M52" s="126"/>
      <c r="N52" s="126"/>
      <c r="O52" s="126"/>
      <c r="P52" s="126"/>
    </row>
    <row r="53" spans="1:16" s="12" customFormat="1" ht="42.75" customHeight="1">
      <c r="A53" s="124" t="s">
        <v>290</v>
      </c>
      <c r="B53" s="15"/>
      <c r="C53" s="102" t="s">
        <v>794</v>
      </c>
      <c r="D53" s="42" t="s">
        <v>611</v>
      </c>
      <c r="E53" s="103">
        <v>6</v>
      </c>
      <c r="F53" s="24"/>
      <c r="G53" s="24"/>
      <c r="H53" s="76"/>
      <c r="I53" s="24"/>
      <c r="J53" s="24"/>
      <c r="K53" s="120"/>
      <c r="L53" s="120"/>
      <c r="M53" s="120"/>
      <c r="N53" s="120"/>
      <c r="O53" s="120"/>
      <c r="P53" s="120"/>
    </row>
    <row r="54" spans="1:16" s="16" customFormat="1" ht="25.5">
      <c r="A54" s="125" t="s">
        <v>291</v>
      </c>
      <c r="B54" s="17"/>
      <c r="C54" s="77" t="s">
        <v>1033</v>
      </c>
      <c r="D54" s="47" t="s">
        <v>611</v>
      </c>
      <c r="E54" s="78">
        <v>6</v>
      </c>
      <c r="F54" s="75"/>
      <c r="G54" s="75"/>
      <c r="H54" s="79"/>
      <c r="I54" s="75"/>
      <c r="J54" s="75"/>
      <c r="K54" s="126"/>
      <c r="L54" s="126"/>
      <c r="M54" s="126"/>
      <c r="N54" s="126"/>
      <c r="O54" s="126"/>
      <c r="P54" s="126"/>
    </row>
    <row r="55" spans="1:16" s="16" customFormat="1" ht="12.75">
      <c r="A55" s="125" t="s">
        <v>292</v>
      </c>
      <c r="B55" s="17"/>
      <c r="C55" s="100" t="s">
        <v>468</v>
      </c>
      <c r="D55" s="127" t="s">
        <v>469</v>
      </c>
      <c r="E55" s="74">
        <v>1</v>
      </c>
      <c r="F55" s="75"/>
      <c r="G55" s="75"/>
      <c r="H55" s="79"/>
      <c r="I55" s="75"/>
      <c r="J55" s="75"/>
      <c r="K55" s="126"/>
      <c r="L55" s="126"/>
      <c r="M55" s="126"/>
      <c r="N55" s="126"/>
      <c r="O55" s="126"/>
      <c r="P55" s="126"/>
    </row>
    <row r="56" spans="1:16" s="12" customFormat="1" ht="25.5">
      <c r="A56" s="124" t="s">
        <v>293</v>
      </c>
      <c r="B56" s="15"/>
      <c r="C56" s="97" t="s">
        <v>822</v>
      </c>
      <c r="D56" s="99" t="s">
        <v>434</v>
      </c>
      <c r="E56" s="103">
        <v>7.7</v>
      </c>
      <c r="F56" s="24"/>
      <c r="G56" s="24"/>
      <c r="H56" s="76"/>
      <c r="I56" s="24"/>
      <c r="J56" s="24"/>
      <c r="K56" s="120"/>
      <c r="L56" s="120"/>
      <c r="M56" s="120"/>
      <c r="N56" s="120"/>
      <c r="O56" s="120"/>
      <c r="P56" s="120"/>
    </row>
    <row r="57" spans="1:16" s="16" customFormat="1" ht="15" customHeight="1">
      <c r="A57" s="125" t="s">
        <v>294</v>
      </c>
      <c r="B57" s="17"/>
      <c r="C57" s="100" t="s">
        <v>823</v>
      </c>
      <c r="D57" s="127" t="s">
        <v>434</v>
      </c>
      <c r="E57" s="78">
        <v>9</v>
      </c>
      <c r="F57" s="75"/>
      <c r="G57" s="75"/>
      <c r="H57" s="79"/>
      <c r="I57" s="75"/>
      <c r="J57" s="75"/>
      <c r="K57" s="126"/>
      <c r="L57" s="126"/>
      <c r="M57" s="126"/>
      <c r="N57" s="126"/>
      <c r="O57" s="126"/>
      <c r="P57" s="126"/>
    </row>
    <row r="58" spans="1:16" s="16" customFormat="1" ht="15" customHeight="1">
      <c r="A58" s="125" t="s">
        <v>295</v>
      </c>
      <c r="B58" s="17"/>
      <c r="C58" s="100" t="s">
        <v>831</v>
      </c>
      <c r="D58" s="127" t="s">
        <v>434</v>
      </c>
      <c r="E58" s="78">
        <v>16</v>
      </c>
      <c r="F58" s="75"/>
      <c r="G58" s="75"/>
      <c r="H58" s="79"/>
      <c r="I58" s="75"/>
      <c r="J58" s="75"/>
      <c r="K58" s="126"/>
      <c r="L58" s="126"/>
      <c r="M58" s="126"/>
      <c r="N58" s="126"/>
      <c r="O58" s="126"/>
      <c r="P58" s="126"/>
    </row>
    <row r="59" spans="1:16" s="16" customFormat="1" ht="15" customHeight="1">
      <c r="A59" s="125" t="s">
        <v>296</v>
      </c>
      <c r="B59" s="17"/>
      <c r="C59" s="100" t="s">
        <v>832</v>
      </c>
      <c r="D59" s="127" t="s">
        <v>434</v>
      </c>
      <c r="E59" s="78">
        <v>12</v>
      </c>
      <c r="F59" s="75"/>
      <c r="G59" s="75"/>
      <c r="H59" s="79"/>
      <c r="I59" s="75"/>
      <c r="J59" s="75"/>
      <c r="K59" s="126"/>
      <c r="L59" s="126"/>
      <c r="M59" s="126"/>
      <c r="N59" s="126"/>
      <c r="O59" s="126"/>
      <c r="P59" s="126"/>
    </row>
    <row r="60" spans="1:16" s="16" customFormat="1" ht="15" customHeight="1">
      <c r="A60" s="125" t="s">
        <v>297</v>
      </c>
      <c r="B60" s="17"/>
      <c r="C60" s="100" t="s">
        <v>828</v>
      </c>
      <c r="D60" s="127" t="s">
        <v>474</v>
      </c>
      <c r="E60" s="78">
        <v>2</v>
      </c>
      <c r="F60" s="75"/>
      <c r="G60" s="75"/>
      <c r="H60" s="79"/>
      <c r="I60" s="75"/>
      <c r="J60" s="75"/>
      <c r="K60" s="126"/>
      <c r="L60" s="126"/>
      <c r="M60" s="126"/>
      <c r="N60" s="126"/>
      <c r="O60" s="126"/>
      <c r="P60" s="126"/>
    </row>
    <row r="61" spans="1:16" s="16" customFormat="1" ht="25.5">
      <c r="A61" s="125" t="s">
        <v>298</v>
      </c>
      <c r="B61" s="17"/>
      <c r="C61" s="100" t="s">
        <v>827</v>
      </c>
      <c r="D61" s="127" t="s">
        <v>469</v>
      </c>
      <c r="E61" s="78">
        <v>1</v>
      </c>
      <c r="F61" s="75"/>
      <c r="G61" s="75"/>
      <c r="H61" s="79"/>
      <c r="I61" s="75"/>
      <c r="J61" s="75"/>
      <c r="K61" s="126"/>
      <c r="L61" s="126"/>
      <c r="M61" s="126"/>
      <c r="N61" s="126"/>
      <c r="O61" s="126"/>
      <c r="P61" s="126"/>
    </row>
    <row r="62" spans="1:16" s="12" customFormat="1" ht="54.75" customHeight="1">
      <c r="A62" s="124" t="s">
        <v>299</v>
      </c>
      <c r="B62" s="15"/>
      <c r="C62" s="102" t="s">
        <v>826</v>
      </c>
      <c r="D62" s="42" t="s">
        <v>808</v>
      </c>
      <c r="E62" s="103">
        <v>1</v>
      </c>
      <c r="F62" s="24"/>
      <c r="G62" s="24"/>
      <c r="H62" s="76"/>
      <c r="I62" s="24"/>
      <c r="J62" s="24"/>
      <c r="K62" s="76"/>
      <c r="L62" s="76"/>
      <c r="M62" s="76"/>
      <c r="N62" s="76"/>
      <c r="O62" s="76"/>
      <c r="P62" s="76"/>
    </row>
    <row r="63" spans="1:16" s="16" customFormat="1" ht="38.25">
      <c r="A63" s="125" t="s">
        <v>300</v>
      </c>
      <c r="B63" s="17"/>
      <c r="C63" s="77" t="s">
        <v>824</v>
      </c>
      <c r="D63" s="47" t="s">
        <v>611</v>
      </c>
      <c r="E63" s="78">
        <v>1</v>
      </c>
      <c r="F63" s="75"/>
      <c r="G63" s="75"/>
      <c r="H63" s="79"/>
      <c r="I63" s="75"/>
      <c r="J63" s="75"/>
      <c r="K63" s="79"/>
      <c r="L63" s="79"/>
      <c r="M63" s="79"/>
      <c r="N63" s="79"/>
      <c r="O63" s="79"/>
      <c r="P63" s="79"/>
    </row>
    <row r="64" spans="1:16" s="16" customFormat="1" ht="25.5">
      <c r="A64" s="125" t="s">
        <v>301</v>
      </c>
      <c r="B64" s="17"/>
      <c r="C64" s="77" t="s">
        <v>825</v>
      </c>
      <c r="D64" s="47" t="s">
        <v>611</v>
      </c>
      <c r="E64" s="78">
        <v>1</v>
      </c>
      <c r="F64" s="75"/>
      <c r="G64" s="75"/>
      <c r="H64" s="79"/>
      <c r="I64" s="75"/>
      <c r="J64" s="75"/>
      <c r="K64" s="79"/>
      <c r="L64" s="79"/>
      <c r="M64" s="79"/>
      <c r="N64" s="79"/>
      <c r="O64" s="79"/>
      <c r="P64" s="79"/>
    </row>
    <row r="65" spans="1:16" s="16" customFormat="1" ht="12.75">
      <c r="A65" s="125" t="s">
        <v>302</v>
      </c>
      <c r="B65" s="17"/>
      <c r="C65" s="77" t="s">
        <v>468</v>
      </c>
      <c r="D65" s="47" t="s">
        <v>465</v>
      </c>
      <c r="E65" s="78">
        <v>1</v>
      </c>
      <c r="F65" s="75"/>
      <c r="G65" s="75"/>
      <c r="H65" s="79"/>
      <c r="I65" s="75"/>
      <c r="J65" s="75"/>
      <c r="K65" s="79"/>
      <c r="L65" s="79"/>
      <c r="M65" s="79"/>
      <c r="N65" s="79"/>
      <c r="O65" s="79"/>
      <c r="P65" s="79"/>
    </row>
    <row r="66" spans="1:16" s="12" customFormat="1" ht="20.25" customHeight="1">
      <c r="A66" s="124"/>
      <c r="B66" s="15"/>
      <c r="C66" s="65" t="s">
        <v>773</v>
      </c>
      <c r="D66" s="42"/>
      <c r="E66" s="42"/>
      <c r="F66" s="75"/>
      <c r="G66" s="75"/>
      <c r="H66" s="79"/>
      <c r="I66" s="24"/>
      <c r="J66" s="75"/>
      <c r="K66" s="79"/>
      <c r="L66" s="79"/>
      <c r="M66" s="79"/>
      <c r="N66" s="79"/>
      <c r="O66" s="79"/>
      <c r="P66" s="79"/>
    </row>
    <row r="67" spans="1:16" s="12" customFormat="1" ht="20.25" customHeight="1">
      <c r="A67" s="124" t="s">
        <v>303</v>
      </c>
      <c r="B67" s="15"/>
      <c r="C67" s="68" t="s">
        <v>774</v>
      </c>
      <c r="D67" s="42" t="s">
        <v>469</v>
      </c>
      <c r="E67" s="42">
        <v>9</v>
      </c>
      <c r="F67" s="24"/>
      <c r="G67" s="24"/>
      <c r="H67" s="76"/>
      <c r="I67" s="24"/>
      <c r="J67" s="24"/>
      <c r="K67" s="76"/>
      <c r="L67" s="76"/>
      <c r="M67" s="76"/>
      <c r="N67" s="76"/>
      <c r="O67" s="76"/>
      <c r="P67" s="76"/>
    </row>
    <row r="68" spans="1:16" s="14" customFormat="1" ht="43.5" customHeight="1">
      <c r="A68" s="125" t="s">
        <v>304</v>
      </c>
      <c r="B68" s="13"/>
      <c r="C68" s="77" t="s">
        <v>553</v>
      </c>
      <c r="D68" s="47" t="s">
        <v>469</v>
      </c>
      <c r="E68" s="47">
        <v>1</v>
      </c>
      <c r="F68" s="75"/>
      <c r="G68" s="75"/>
      <c r="H68" s="79"/>
      <c r="I68" s="75"/>
      <c r="J68" s="75"/>
      <c r="K68" s="79"/>
      <c r="L68" s="79"/>
      <c r="M68" s="79"/>
      <c r="N68" s="79"/>
      <c r="O68" s="79"/>
      <c r="P68" s="79"/>
    </row>
    <row r="69" spans="1:16" s="14" customFormat="1" ht="17.25" customHeight="1">
      <c r="A69" s="125" t="s">
        <v>305</v>
      </c>
      <c r="B69" s="13"/>
      <c r="C69" s="77" t="s">
        <v>764</v>
      </c>
      <c r="D69" s="47" t="s">
        <v>469</v>
      </c>
      <c r="E69" s="47">
        <v>1</v>
      </c>
      <c r="F69" s="75"/>
      <c r="G69" s="75"/>
      <c r="H69" s="79"/>
      <c r="I69" s="75"/>
      <c r="J69" s="75"/>
      <c r="K69" s="79"/>
      <c r="L69" s="79"/>
      <c r="M69" s="79"/>
      <c r="N69" s="79"/>
      <c r="O69" s="79"/>
      <c r="P69" s="79"/>
    </row>
    <row r="70" spans="1:16" s="14" customFormat="1" ht="17.25" customHeight="1">
      <c r="A70" s="125" t="s">
        <v>306</v>
      </c>
      <c r="B70" s="13"/>
      <c r="C70" s="77" t="s">
        <v>765</v>
      </c>
      <c r="D70" s="47" t="s">
        <v>469</v>
      </c>
      <c r="E70" s="47">
        <v>1</v>
      </c>
      <c r="F70" s="75"/>
      <c r="G70" s="75"/>
      <c r="H70" s="79"/>
      <c r="I70" s="75"/>
      <c r="J70" s="75"/>
      <c r="K70" s="79"/>
      <c r="L70" s="79"/>
      <c r="M70" s="79"/>
      <c r="N70" s="79"/>
      <c r="O70" s="79"/>
      <c r="P70" s="79"/>
    </row>
    <row r="71" spans="1:16" s="14" customFormat="1" ht="17.25" customHeight="1">
      <c r="A71" s="125" t="s">
        <v>307</v>
      </c>
      <c r="B71" s="13"/>
      <c r="C71" s="77" t="s">
        <v>766</v>
      </c>
      <c r="D71" s="47" t="s">
        <v>469</v>
      </c>
      <c r="E71" s="47">
        <v>1</v>
      </c>
      <c r="F71" s="75"/>
      <c r="G71" s="75"/>
      <c r="H71" s="79"/>
      <c r="I71" s="75"/>
      <c r="J71" s="75"/>
      <c r="K71" s="79"/>
      <c r="L71" s="79"/>
      <c r="M71" s="79"/>
      <c r="N71" s="79"/>
      <c r="O71" s="79"/>
      <c r="P71" s="79"/>
    </row>
    <row r="72" spans="1:16" s="14" customFormat="1" ht="17.25" customHeight="1">
      <c r="A72" s="125" t="s">
        <v>308</v>
      </c>
      <c r="B72" s="13"/>
      <c r="C72" s="77" t="s">
        <v>767</v>
      </c>
      <c r="D72" s="47" t="s">
        <v>469</v>
      </c>
      <c r="E72" s="47">
        <v>1</v>
      </c>
      <c r="F72" s="75"/>
      <c r="G72" s="75"/>
      <c r="H72" s="79"/>
      <c r="I72" s="75"/>
      <c r="J72" s="75"/>
      <c r="K72" s="79"/>
      <c r="L72" s="79"/>
      <c r="M72" s="79"/>
      <c r="N72" s="79"/>
      <c r="O72" s="79"/>
      <c r="P72" s="79"/>
    </row>
    <row r="73" spans="1:16" s="14" customFormat="1" ht="17.25" customHeight="1">
      <c r="A73" s="125" t="s">
        <v>309</v>
      </c>
      <c r="B73" s="13"/>
      <c r="C73" s="77" t="s">
        <v>768</v>
      </c>
      <c r="D73" s="47" t="s">
        <v>469</v>
      </c>
      <c r="E73" s="47">
        <v>1</v>
      </c>
      <c r="F73" s="75"/>
      <c r="G73" s="75"/>
      <c r="H73" s="79"/>
      <c r="I73" s="75"/>
      <c r="J73" s="75"/>
      <c r="K73" s="79"/>
      <c r="L73" s="79"/>
      <c r="M73" s="79"/>
      <c r="N73" s="79"/>
      <c r="O73" s="79"/>
      <c r="P73" s="79"/>
    </row>
    <row r="74" spans="1:16" s="14" customFormat="1" ht="17.25" customHeight="1">
      <c r="A74" s="125" t="s">
        <v>310</v>
      </c>
      <c r="B74" s="13"/>
      <c r="C74" s="77" t="s">
        <v>769</v>
      </c>
      <c r="D74" s="47" t="s">
        <v>469</v>
      </c>
      <c r="E74" s="47">
        <v>1</v>
      </c>
      <c r="F74" s="75"/>
      <c r="G74" s="75"/>
      <c r="H74" s="79"/>
      <c r="I74" s="75"/>
      <c r="J74" s="75"/>
      <c r="K74" s="79"/>
      <c r="L74" s="79"/>
      <c r="M74" s="79"/>
      <c r="N74" s="79"/>
      <c r="O74" s="79"/>
      <c r="P74" s="79"/>
    </row>
    <row r="75" spans="1:16" s="14" customFormat="1" ht="17.25" customHeight="1">
      <c r="A75" s="125" t="s">
        <v>311</v>
      </c>
      <c r="B75" s="13"/>
      <c r="C75" s="77" t="s">
        <v>770</v>
      </c>
      <c r="D75" s="47" t="s">
        <v>469</v>
      </c>
      <c r="E75" s="47">
        <v>1</v>
      </c>
      <c r="F75" s="75"/>
      <c r="G75" s="75"/>
      <c r="H75" s="79"/>
      <c r="I75" s="75"/>
      <c r="J75" s="75"/>
      <c r="K75" s="79"/>
      <c r="L75" s="79"/>
      <c r="M75" s="79"/>
      <c r="N75" s="79"/>
      <c r="O75" s="79"/>
      <c r="P75" s="79"/>
    </row>
    <row r="76" spans="1:16" s="14" customFormat="1" ht="17.25" customHeight="1">
      <c r="A76" s="125" t="s">
        <v>312</v>
      </c>
      <c r="B76" s="13"/>
      <c r="C76" s="77" t="s">
        <v>771</v>
      </c>
      <c r="D76" s="47" t="s">
        <v>469</v>
      </c>
      <c r="E76" s="47">
        <v>1</v>
      </c>
      <c r="F76" s="75"/>
      <c r="G76" s="75"/>
      <c r="H76" s="79"/>
      <c r="I76" s="75"/>
      <c r="J76" s="75"/>
      <c r="K76" s="79"/>
      <c r="L76" s="79"/>
      <c r="M76" s="79"/>
      <c r="N76" s="79"/>
      <c r="O76" s="79"/>
      <c r="P76" s="79"/>
    </row>
    <row r="77" spans="1:16" s="14" customFormat="1" ht="29.25" customHeight="1">
      <c r="A77" s="125" t="s">
        <v>313</v>
      </c>
      <c r="B77" s="13"/>
      <c r="C77" s="77" t="s">
        <v>772</v>
      </c>
      <c r="D77" s="47" t="s">
        <v>469</v>
      </c>
      <c r="E77" s="47">
        <v>9</v>
      </c>
      <c r="F77" s="75"/>
      <c r="G77" s="75"/>
      <c r="H77" s="79"/>
      <c r="I77" s="75"/>
      <c r="J77" s="75"/>
      <c r="K77" s="79"/>
      <c r="L77" s="79"/>
      <c r="M77" s="79"/>
      <c r="N77" s="79"/>
      <c r="O77" s="79"/>
      <c r="P77" s="79"/>
    </row>
    <row r="78" spans="1:16" s="7" customFormat="1" ht="17.25" customHeight="1">
      <c r="A78" s="124"/>
      <c r="B78" s="3"/>
      <c r="C78" s="65" t="s">
        <v>761</v>
      </c>
      <c r="D78" s="42"/>
      <c r="E78" s="42"/>
      <c r="F78" s="24"/>
      <c r="G78" s="75"/>
      <c r="H78" s="79"/>
      <c r="I78" s="24"/>
      <c r="J78" s="75"/>
      <c r="K78" s="79"/>
      <c r="L78" s="79"/>
      <c r="M78" s="79"/>
      <c r="N78" s="79"/>
      <c r="O78" s="79"/>
      <c r="P78" s="79"/>
    </row>
    <row r="79" spans="1:16" s="7" customFormat="1" ht="17.25" customHeight="1">
      <c r="A79" s="124" t="s">
        <v>314</v>
      </c>
      <c r="B79" s="3"/>
      <c r="C79" s="102" t="s">
        <v>762</v>
      </c>
      <c r="D79" s="42" t="s">
        <v>611</v>
      </c>
      <c r="E79" s="42">
        <v>1</v>
      </c>
      <c r="F79" s="24"/>
      <c r="G79" s="24"/>
      <c r="H79" s="76"/>
      <c r="I79" s="24"/>
      <c r="J79" s="24"/>
      <c r="K79" s="76"/>
      <c r="L79" s="76"/>
      <c r="M79" s="76"/>
      <c r="N79" s="76"/>
      <c r="O79" s="76"/>
      <c r="P79" s="76"/>
    </row>
    <row r="80" spans="1:16" s="7" customFormat="1" ht="17.25" customHeight="1">
      <c r="A80" s="124" t="s">
        <v>315</v>
      </c>
      <c r="B80" s="3"/>
      <c r="C80" s="102" t="s">
        <v>763</v>
      </c>
      <c r="D80" s="42" t="s">
        <v>611</v>
      </c>
      <c r="E80" s="42">
        <v>4</v>
      </c>
      <c r="F80" s="24"/>
      <c r="G80" s="24"/>
      <c r="H80" s="76"/>
      <c r="I80" s="24"/>
      <c r="J80" s="24"/>
      <c r="K80" s="76"/>
      <c r="L80" s="76"/>
      <c r="M80" s="76"/>
      <c r="N80" s="76"/>
      <c r="O80" s="76"/>
      <c r="P80" s="76"/>
    </row>
    <row r="81" spans="1:16" s="12" customFormat="1" ht="14.25" customHeight="1">
      <c r="A81" s="124"/>
      <c r="B81" s="128"/>
      <c r="C81" s="129" t="s">
        <v>581</v>
      </c>
      <c r="D81" s="55"/>
      <c r="E81" s="130"/>
      <c r="F81" s="128"/>
      <c r="G81" s="131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1:16" s="16" customFormat="1" ht="79.5" customHeight="1">
      <c r="A82" s="132" t="s">
        <v>316</v>
      </c>
      <c r="B82" s="133"/>
      <c r="C82" s="102" t="s">
        <v>558</v>
      </c>
      <c r="D82" s="42" t="s">
        <v>434</v>
      </c>
      <c r="E82" s="42">
        <v>141</v>
      </c>
      <c r="F82" s="24"/>
      <c r="G82" s="24"/>
      <c r="H82" s="24"/>
      <c r="I82" s="85"/>
      <c r="J82" s="24"/>
      <c r="K82" s="85"/>
      <c r="L82" s="85"/>
      <c r="M82" s="85"/>
      <c r="N82" s="85"/>
      <c r="O82" s="85"/>
      <c r="P82" s="85"/>
    </row>
    <row r="83" spans="1:16" s="16" customFormat="1" ht="47.25" customHeight="1">
      <c r="A83" s="134" t="s">
        <v>317</v>
      </c>
      <c r="B83" s="133"/>
      <c r="C83" s="77" t="s">
        <v>562</v>
      </c>
      <c r="D83" s="47" t="s">
        <v>466</v>
      </c>
      <c r="E83" s="78">
        <v>56</v>
      </c>
      <c r="F83" s="75"/>
      <c r="G83" s="75"/>
      <c r="H83" s="75"/>
      <c r="I83" s="75"/>
      <c r="J83" s="126"/>
      <c r="K83" s="82"/>
      <c r="L83" s="82"/>
      <c r="M83" s="82"/>
      <c r="N83" s="82"/>
      <c r="O83" s="82"/>
      <c r="P83" s="82"/>
    </row>
    <row r="84" spans="1:16" s="16" customFormat="1" ht="32.25" customHeight="1">
      <c r="A84" s="134" t="s">
        <v>318</v>
      </c>
      <c r="B84" s="133"/>
      <c r="C84" s="77" t="s">
        <v>563</v>
      </c>
      <c r="D84" s="47" t="s">
        <v>466</v>
      </c>
      <c r="E84" s="78">
        <v>57</v>
      </c>
      <c r="F84" s="75"/>
      <c r="G84" s="75"/>
      <c r="H84" s="75"/>
      <c r="I84" s="75"/>
      <c r="J84" s="126"/>
      <c r="K84" s="82"/>
      <c r="L84" s="82"/>
      <c r="M84" s="82"/>
      <c r="N84" s="82"/>
      <c r="O84" s="82"/>
      <c r="P84" s="82"/>
    </row>
    <row r="85" spans="1:16" s="16" customFormat="1" ht="39.75" customHeight="1">
      <c r="A85" s="134" t="s">
        <v>319</v>
      </c>
      <c r="B85" s="133"/>
      <c r="C85" s="77" t="s">
        <v>559</v>
      </c>
      <c r="D85" s="47" t="s">
        <v>466</v>
      </c>
      <c r="E85" s="78">
        <v>2</v>
      </c>
      <c r="F85" s="75"/>
      <c r="G85" s="75"/>
      <c r="H85" s="75"/>
      <c r="I85" s="75"/>
      <c r="J85" s="126"/>
      <c r="K85" s="82"/>
      <c r="L85" s="82"/>
      <c r="M85" s="82"/>
      <c r="N85" s="82"/>
      <c r="O85" s="82"/>
      <c r="P85" s="82"/>
    </row>
    <row r="86" spans="1:16" s="16" customFormat="1" ht="14.25" customHeight="1">
      <c r="A86" s="134" t="s">
        <v>320</v>
      </c>
      <c r="B86" s="133"/>
      <c r="C86" s="77" t="s">
        <v>560</v>
      </c>
      <c r="D86" s="47" t="s">
        <v>466</v>
      </c>
      <c r="E86" s="78">
        <v>186</v>
      </c>
      <c r="F86" s="75"/>
      <c r="G86" s="75"/>
      <c r="H86" s="75"/>
      <c r="I86" s="75"/>
      <c r="J86" s="126"/>
      <c r="K86" s="82"/>
      <c r="L86" s="82"/>
      <c r="M86" s="82"/>
      <c r="N86" s="82"/>
      <c r="O86" s="82"/>
      <c r="P86" s="82"/>
    </row>
    <row r="87" spans="1:16" s="14" customFormat="1" ht="17.25" customHeight="1">
      <c r="A87" s="134" t="s">
        <v>321</v>
      </c>
      <c r="B87" s="13"/>
      <c r="C87" s="77" t="s">
        <v>561</v>
      </c>
      <c r="D87" s="47" t="s">
        <v>466</v>
      </c>
      <c r="E87" s="78">
        <v>6</v>
      </c>
      <c r="F87" s="75"/>
      <c r="G87" s="75"/>
      <c r="H87" s="75"/>
      <c r="I87" s="75"/>
      <c r="J87" s="75"/>
      <c r="K87" s="82"/>
      <c r="L87" s="82"/>
      <c r="M87" s="82"/>
      <c r="N87" s="82"/>
      <c r="O87" s="82"/>
      <c r="P87" s="82"/>
    </row>
    <row r="88" spans="1:16" s="14" customFormat="1" ht="17.25" customHeight="1">
      <c r="A88" s="134" t="s">
        <v>322</v>
      </c>
      <c r="B88" s="13"/>
      <c r="C88" s="77" t="s">
        <v>709</v>
      </c>
      <c r="D88" s="47" t="s">
        <v>668</v>
      </c>
      <c r="E88" s="78">
        <f>SUM(E84*0.01)</f>
        <v>0.5700000000000001</v>
      </c>
      <c r="F88" s="75"/>
      <c r="G88" s="75"/>
      <c r="H88" s="75"/>
      <c r="I88" s="75"/>
      <c r="J88" s="75"/>
      <c r="K88" s="82"/>
      <c r="L88" s="82"/>
      <c r="M88" s="82"/>
      <c r="N88" s="82"/>
      <c r="O88" s="82"/>
      <c r="P88" s="82"/>
    </row>
    <row r="89" spans="1:16" s="16" customFormat="1" ht="17.25" customHeight="1">
      <c r="A89" s="124"/>
      <c r="B89" s="17"/>
      <c r="C89" s="65" t="s">
        <v>564</v>
      </c>
      <c r="D89" s="47"/>
      <c r="E89" s="78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s="12" customFormat="1" ht="57" customHeight="1">
      <c r="A90" s="124" t="s">
        <v>323</v>
      </c>
      <c r="B90" s="15"/>
      <c r="C90" s="97" t="s">
        <v>498</v>
      </c>
      <c r="D90" s="42" t="s">
        <v>466</v>
      </c>
      <c r="E90" s="135">
        <f>SUM(E91:E92)</f>
        <v>22</v>
      </c>
      <c r="F90" s="24"/>
      <c r="G90" s="24"/>
      <c r="H90" s="24"/>
      <c r="I90" s="85"/>
      <c r="J90" s="24"/>
      <c r="K90" s="85"/>
      <c r="L90" s="85"/>
      <c r="M90" s="85"/>
      <c r="N90" s="85"/>
      <c r="O90" s="85"/>
      <c r="P90" s="85"/>
    </row>
    <row r="91" spans="1:16" s="16" customFormat="1" ht="17.25" customHeight="1">
      <c r="A91" s="125" t="s">
        <v>324</v>
      </c>
      <c r="B91" s="17"/>
      <c r="C91" s="100" t="s">
        <v>565</v>
      </c>
      <c r="D91" s="47" t="s">
        <v>611</v>
      </c>
      <c r="E91" s="78">
        <v>8</v>
      </c>
      <c r="F91" s="75"/>
      <c r="G91" s="75"/>
      <c r="H91" s="75"/>
      <c r="I91" s="75"/>
      <c r="J91" s="75"/>
      <c r="K91" s="82"/>
      <c r="L91" s="82"/>
      <c r="M91" s="82"/>
      <c r="N91" s="82"/>
      <c r="O91" s="82"/>
      <c r="P91" s="82"/>
    </row>
    <row r="92" spans="1:16" s="16" customFormat="1" ht="25.5">
      <c r="A92" s="125" t="s">
        <v>325</v>
      </c>
      <c r="B92" s="17"/>
      <c r="C92" s="100" t="s">
        <v>566</v>
      </c>
      <c r="D92" s="47" t="s">
        <v>611</v>
      </c>
      <c r="E92" s="78">
        <v>14</v>
      </c>
      <c r="F92" s="75"/>
      <c r="G92" s="75"/>
      <c r="H92" s="75"/>
      <c r="I92" s="75"/>
      <c r="J92" s="75"/>
      <c r="K92" s="82"/>
      <c r="L92" s="82"/>
      <c r="M92" s="82"/>
      <c r="N92" s="82"/>
      <c r="O92" s="82"/>
      <c r="P92" s="82"/>
    </row>
    <row r="93" spans="1:16" s="16" customFormat="1" ht="17.25" customHeight="1">
      <c r="A93" s="125" t="s">
        <v>326</v>
      </c>
      <c r="B93" s="17"/>
      <c r="C93" s="100" t="s">
        <v>567</v>
      </c>
      <c r="D93" s="47" t="s">
        <v>668</v>
      </c>
      <c r="E93" s="78">
        <v>0.1</v>
      </c>
      <c r="F93" s="75"/>
      <c r="G93" s="75"/>
      <c r="H93" s="75"/>
      <c r="I93" s="75"/>
      <c r="J93" s="75"/>
      <c r="K93" s="82"/>
      <c r="L93" s="82"/>
      <c r="M93" s="82"/>
      <c r="N93" s="82"/>
      <c r="O93" s="82"/>
      <c r="P93" s="82"/>
    </row>
    <row r="94" spans="1:16" s="16" customFormat="1" ht="17.25" customHeight="1">
      <c r="A94" s="125" t="s">
        <v>327</v>
      </c>
      <c r="B94" s="17"/>
      <c r="C94" s="77" t="s">
        <v>568</v>
      </c>
      <c r="D94" s="47" t="s">
        <v>467</v>
      </c>
      <c r="E94" s="78">
        <v>1</v>
      </c>
      <c r="F94" s="75"/>
      <c r="G94" s="75"/>
      <c r="H94" s="75"/>
      <c r="I94" s="75"/>
      <c r="J94" s="75"/>
      <c r="K94" s="82"/>
      <c r="L94" s="82"/>
      <c r="M94" s="82"/>
      <c r="N94" s="82"/>
      <c r="O94" s="82"/>
      <c r="P94" s="82"/>
    </row>
    <row r="95" spans="1:16" s="12" customFormat="1" ht="63.75">
      <c r="A95" s="124" t="s">
        <v>328</v>
      </c>
      <c r="B95" s="15"/>
      <c r="C95" s="102" t="s">
        <v>39</v>
      </c>
      <c r="D95" s="42" t="s">
        <v>713</v>
      </c>
      <c r="E95" s="103">
        <v>1850</v>
      </c>
      <c r="F95" s="24"/>
      <c r="G95" s="24"/>
      <c r="H95" s="24"/>
      <c r="I95" s="85"/>
      <c r="J95" s="24"/>
      <c r="K95" s="85"/>
      <c r="L95" s="85"/>
      <c r="M95" s="85"/>
      <c r="N95" s="85"/>
      <c r="O95" s="85"/>
      <c r="P95" s="85"/>
    </row>
    <row r="96" spans="1:16" s="14" customFormat="1" ht="17.25" customHeight="1" thickBot="1">
      <c r="A96" s="18"/>
      <c r="B96" s="48"/>
      <c r="C96" s="23"/>
      <c r="D96" s="136"/>
      <c r="E96" s="13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4.25" customHeight="1" thickTop="1">
      <c r="A97" s="43"/>
      <c r="B97" s="43"/>
      <c r="C97" s="5" t="s">
        <v>1043</v>
      </c>
      <c r="D97" s="6"/>
      <c r="E97" s="6"/>
      <c r="F97" s="6"/>
      <c r="G97" s="6"/>
      <c r="H97" s="85"/>
      <c r="I97" s="85"/>
      <c r="J97" s="85"/>
      <c r="K97" s="85"/>
      <c r="L97" s="26"/>
      <c r="M97" s="26"/>
      <c r="N97" s="26"/>
      <c r="O97" s="26"/>
      <c r="P97" s="26"/>
    </row>
    <row r="98" spans="1:16" ht="25.5">
      <c r="A98" s="44"/>
      <c r="B98" s="44"/>
      <c r="C98" s="102" t="s">
        <v>1046</v>
      </c>
      <c r="D98" s="138"/>
      <c r="E98" s="4"/>
      <c r="F98" s="4"/>
      <c r="G98" s="4"/>
      <c r="H98" s="84"/>
      <c r="I98" s="84"/>
      <c r="J98" s="84"/>
      <c r="K98" s="84"/>
      <c r="L98" s="84"/>
      <c r="M98" s="139"/>
      <c r="N98" s="139"/>
      <c r="O98" s="139"/>
      <c r="P98" s="139"/>
    </row>
    <row r="99" spans="1:16" ht="12.75">
      <c r="A99" s="44"/>
      <c r="B99" s="44"/>
      <c r="C99" s="155" t="s">
        <v>1044</v>
      </c>
      <c r="D99" s="3"/>
      <c r="E99" s="3"/>
      <c r="F99" s="3"/>
      <c r="G99" s="3"/>
      <c r="H99" s="24"/>
      <c r="I99" s="24"/>
      <c r="J99" s="24"/>
      <c r="K99" s="24"/>
      <c r="L99" s="24"/>
      <c r="M99" s="24"/>
      <c r="N99" s="24"/>
      <c r="O99" s="24"/>
      <c r="P99" s="24"/>
    </row>
    <row r="100" spans="1:16" ht="15">
      <c r="A100" s="10"/>
      <c r="B100" s="10"/>
      <c r="C100" s="207"/>
      <c r="D100" s="208"/>
      <c r="E100" s="208"/>
      <c r="F100" s="208"/>
      <c r="G100" t="s">
        <v>1047</v>
      </c>
      <c r="H100"/>
      <c r="I100"/>
      <c r="J100" s="256" t="s">
        <v>1048</v>
      </c>
      <c r="K100"/>
      <c r="L100"/>
      <c r="M100"/>
      <c r="N100" s="209"/>
      <c r="O100" s="209"/>
      <c r="P100" s="209"/>
    </row>
    <row r="101" spans="1:13" s="66" customFormat="1" ht="15">
      <c r="A101" s="140" t="s">
        <v>869</v>
      </c>
      <c r="B101" s="141"/>
      <c r="C101" s="142"/>
      <c r="D101" s="143"/>
      <c r="G101" s="257" t="s">
        <v>1049</v>
      </c>
      <c r="H101"/>
      <c r="I101"/>
      <c r="J101"/>
      <c r="K101"/>
      <c r="L101"/>
      <c r="M101"/>
    </row>
    <row r="102" spans="1:13" s="66" customFormat="1" ht="12.75">
      <c r="A102" s="144" t="s">
        <v>862</v>
      </c>
      <c r="B102" s="141"/>
      <c r="C102" s="142"/>
      <c r="D102" s="143"/>
      <c r="G102" t="s">
        <v>1050</v>
      </c>
      <c r="H102"/>
      <c r="I102"/>
      <c r="J102"/>
      <c r="K102"/>
      <c r="L102"/>
      <c r="M102"/>
    </row>
    <row r="103" spans="1:4" s="66" customFormat="1" ht="12.75">
      <c r="A103" s="144" t="s">
        <v>870</v>
      </c>
      <c r="B103" s="141"/>
      <c r="C103" s="142"/>
      <c r="D103" s="143"/>
    </row>
    <row r="104" spans="1:4" s="66" customFormat="1" ht="12.75">
      <c r="A104" s="144" t="s">
        <v>871</v>
      </c>
      <c r="B104" s="141"/>
      <c r="C104" s="142"/>
      <c r="D104" s="143"/>
    </row>
    <row r="105" spans="1:4" s="66" customFormat="1" ht="12.75">
      <c r="A105" s="144" t="s">
        <v>863</v>
      </c>
      <c r="B105" s="141"/>
      <c r="C105" s="142"/>
      <c r="D105" s="143"/>
    </row>
    <row r="106" spans="1:4" s="66" customFormat="1" ht="12.75">
      <c r="A106" s="144" t="s">
        <v>864</v>
      </c>
      <c r="B106" s="141"/>
      <c r="C106" s="142"/>
      <c r="D106" s="143"/>
    </row>
    <row r="107" spans="1:4" s="66" customFormat="1" ht="12.75">
      <c r="A107" s="144" t="s">
        <v>222</v>
      </c>
      <c r="B107" s="141"/>
      <c r="C107" s="142"/>
      <c r="D107" s="143"/>
    </row>
    <row r="108" spans="1:4" s="66" customFormat="1" ht="12.75">
      <c r="A108" s="144" t="s">
        <v>866</v>
      </c>
      <c r="B108" s="141"/>
      <c r="C108" s="142"/>
      <c r="D108" s="143"/>
    </row>
    <row r="109" spans="1:4" s="66" customFormat="1" ht="12.75">
      <c r="A109" s="144" t="s">
        <v>867</v>
      </c>
      <c r="B109" s="141"/>
      <c r="C109" s="142"/>
      <c r="D109" s="143"/>
    </row>
    <row r="110" spans="1:4" s="66" customFormat="1" ht="12.75">
      <c r="A110" s="144" t="s">
        <v>868</v>
      </c>
      <c r="B110" s="141"/>
      <c r="C110" s="142"/>
      <c r="D110" s="143"/>
    </row>
    <row r="111" spans="1:4" s="66" customFormat="1" ht="12.75">
      <c r="A111" s="144" t="s">
        <v>872</v>
      </c>
      <c r="B111" s="141"/>
      <c r="C111" s="142"/>
      <c r="D111" s="143"/>
    </row>
  </sheetData>
  <sheetProtection/>
  <mergeCells count="20">
    <mergeCell ref="B13:B14"/>
    <mergeCell ref="L13:P13"/>
    <mergeCell ref="C13:C14"/>
    <mergeCell ref="D13:D14"/>
    <mergeCell ref="E13:E14"/>
    <mergeCell ref="F13:K13"/>
    <mergeCell ref="D7:P7"/>
    <mergeCell ref="A7:C7"/>
    <mergeCell ref="A9:C9"/>
    <mergeCell ref="A12:H12"/>
    <mergeCell ref="A10:H10"/>
    <mergeCell ref="N10:O10"/>
    <mergeCell ref="I11:P11"/>
    <mergeCell ref="A13:A14"/>
    <mergeCell ref="A8:B8"/>
    <mergeCell ref="D9:L9"/>
    <mergeCell ref="A5:C5"/>
    <mergeCell ref="D5:P5"/>
    <mergeCell ref="A6:C6"/>
    <mergeCell ref="D6:P6"/>
  </mergeCells>
  <printOptions horizontalCentered="1"/>
  <pageMargins left="0.1968503937007874" right="0.1968503937007874" top="0.984251968503937" bottom="0.5905511811023623" header="0.6299212598425197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P46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11" customWidth="1"/>
    <col min="2" max="2" width="4.8515625" style="2" customWidth="1"/>
    <col min="3" max="3" width="33.57421875" style="2" customWidth="1"/>
    <col min="4" max="4" width="7.140625" style="2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0" ht="12.75" hidden="1" outlineLevel="1">
      <c r="D1" s="2" t="s">
        <v>475</v>
      </c>
      <c r="G1" s="2">
        <v>2.5</v>
      </c>
      <c r="J1" s="20">
        <v>0.08</v>
      </c>
    </row>
    <row r="2" spans="1:16" ht="15.75" collapsed="1" thickBot="1">
      <c r="A2" s="91"/>
      <c r="B2" s="32"/>
      <c r="C2" s="32"/>
      <c r="D2" s="32"/>
      <c r="E2" s="32"/>
      <c r="F2" s="32"/>
      <c r="G2" s="32" t="s">
        <v>26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92"/>
      <c r="B3" s="93"/>
      <c r="C3" s="38"/>
      <c r="D3" s="38"/>
      <c r="E3" s="38"/>
      <c r="F3" s="38"/>
      <c r="G3" s="38" t="s">
        <v>507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5.75">
      <c r="A4" s="92"/>
      <c r="B4" s="93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7.7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485</v>
      </c>
      <c r="J14" s="39" t="s">
        <v>442</v>
      </c>
      <c r="K14" s="39" t="s">
        <v>478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12" customFormat="1" ht="32.25" customHeight="1" thickTop="1">
      <c r="A16" s="15" t="s">
        <v>193</v>
      </c>
      <c r="B16" s="15"/>
      <c r="C16" s="97" t="s">
        <v>522</v>
      </c>
      <c r="D16" s="42" t="s">
        <v>610</v>
      </c>
      <c r="E16" s="98">
        <v>1</v>
      </c>
      <c r="F16" s="99"/>
      <c r="G16" s="72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12" customFormat="1" ht="20.25" customHeight="1">
      <c r="A17" s="15" t="s">
        <v>205</v>
      </c>
      <c r="B17" s="102"/>
      <c r="C17" s="68" t="s">
        <v>535</v>
      </c>
      <c r="D17" s="42" t="s">
        <v>610</v>
      </c>
      <c r="E17" s="110">
        <v>1</v>
      </c>
      <c r="F17" s="103"/>
      <c r="G17" s="103"/>
      <c r="H17" s="76"/>
      <c r="I17" s="76"/>
      <c r="J17" s="76"/>
      <c r="K17" s="76"/>
      <c r="L17" s="76"/>
      <c r="M17" s="76"/>
      <c r="N17" s="76"/>
      <c r="O17" s="76"/>
      <c r="P17" s="76"/>
    </row>
    <row r="18" spans="1:16" s="12" customFormat="1" ht="29.25" customHeight="1">
      <c r="A18" s="15" t="s">
        <v>206</v>
      </c>
      <c r="B18" s="102"/>
      <c r="C18" s="68" t="s">
        <v>523</v>
      </c>
      <c r="D18" s="42" t="s">
        <v>713</v>
      </c>
      <c r="E18" s="110">
        <v>3.9</v>
      </c>
      <c r="F18" s="103"/>
      <c r="G18" s="103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16" customFormat="1" ht="17.25" customHeight="1">
      <c r="A19" s="17" t="s">
        <v>207</v>
      </c>
      <c r="B19" s="111"/>
      <c r="C19" s="77" t="s">
        <v>699</v>
      </c>
      <c r="D19" s="47" t="s">
        <v>668</v>
      </c>
      <c r="E19" s="112">
        <f>SUM(E18*1.1)</f>
        <v>4.29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12" customFormat="1" ht="33" customHeight="1">
      <c r="A20" s="15" t="s">
        <v>208</v>
      </c>
      <c r="B20" s="102"/>
      <c r="C20" s="68" t="s">
        <v>524</v>
      </c>
      <c r="D20" s="42" t="s">
        <v>469</v>
      </c>
      <c r="E20" s="110">
        <v>6</v>
      </c>
      <c r="F20" s="103"/>
      <c r="G20" s="103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16" customFormat="1" ht="17.25" customHeight="1">
      <c r="A21" s="17" t="s">
        <v>209</v>
      </c>
      <c r="B21" s="111"/>
      <c r="C21" s="77" t="s">
        <v>525</v>
      </c>
      <c r="D21" s="47" t="s">
        <v>469</v>
      </c>
      <c r="E21" s="112">
        <v>6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16" customFormat="1" ht="17.25" customHeight="1">
      <c r="A22" s="15" t="s">
        <v>210</v>
      </c>
      <c r="B22" s="111"/>
      <c r="C22" s="68" t="s">
        <v>531</v>
      </c>
      <c r="D22" s="42" t="s">
        <v>711</v>
      </c>
      <c r="E22" s="110">
        <v>0.16</v>
      </c>
      <c r="F22" s="103"/>
      <c r="G22" s="103"/>
      <c r="H22" s="76"/>
      <c r="I22" s="76"/>
      <c r="J22" s="76"/>
      <c r="K22" s="76"/>
      <c r="L22" s="76"/>
      <c r="M22" s="76"/>
      <c r="N22" s="76"/>
      <c r="O22" s="76"/>
      <c r="P22" s="76"/>
    </row>
    <row r="23" spans="1:16" s="16" customFormat="1" ht="17.25" customHeight="1">
      <c r="A23" s="17" t="s">
        <v>211</v>
      </c>
      <c r="B23" s="111"/>
      <c r="C23" s="77" t="s">
        <v>709</v>
      </c>
      <c r="D23" s="47" t="s">
        <v>668</v>
      </c>
      <c r="E23" s="112">
        <f>SUM(E22*1.04)</f>
        <v>0.16640000000000002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7" customFormat="1" ht="28.5" customHeight="1">
      <c r="A24" s="15" t="s">
        <v>212</v>
      </c>
      <c r="B24" s="3"/>
      <c r="C24" s="68" t="s">
        <v>526</v>
      </c>
      <c r="D24" s="3" t="s">
        <v>711</v>
      </c>
      <c r="E24" s="24">
        <v>0.68</v>
      </c>
      <c r="F24" s="24"/>
      <c r="G24" s="24"/>
      <c r="H24" s="24"/>
      <c r="I24" s="24"/>
      <c r="J24" s="76"/>
      <c r="K24" s="24"/>
      <c r="L24" s="24"/>
      <c r="M24" s="24"/>
      <c r="N24" s="24"/>
      <c r="O24" s="24"/>
      <c r="P24" s="24"/>
    </row>
    <row r="25" spans="1:16" s="16" customFormat="1" ht="17.25" customHeight="1">
      <c r="A25" s="17" t="s">
        <v>213</v>
      </c>
      <c r="B25" s="111"/>
      <c r="C25" s="77" t="s">
        <v>527</v>
      </c>
      <c r="D25" s="47" t="s">
        <v>668</v>
      </c>
      <c r="E25" s="75">
        <f>SUM(E24*1.08)</f>
        <v>0.7344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16" customFormat="1" ht="27.75" customHeight="1">
      <c r="A26" s="17" t="s">
        <v>214</v>
      </c>
      <c r="B26" s="111"/>
      <c r="C26" s="77" t="s">
        <v>528</v>
      </c>
      <c r="D26" s="47" t="s">
        <v>467</v>
      </c>
      <c r="E26" s="75">
        <f>SUM(E25*15)</f>
        <v>11.016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16" customFormat="1" ht="28.5" customHeight="1">
      <c r="A27" s="15" t="s">
        <v>215</v>
      </c>
      <c r="B27" s="111"/>
      <c r="C27" s="68" t="s">
        <v>532</v>
      </c>
      <c r="D27" s="3" t="s">
        <v>713</v>
      </c>
      <c r="E27" s="24">
        <v>14.56</v>
      </c>
      <c r="F27" s="24"/>
      <c r="G27" s="24"/>
      <c r="H27" s="24"/>
      <c r="I27" s="24"/>
      <c r="J27" s="76"/>
      <c r="K27" s="24"/>
      <c r="L27" s="24"/>
      <c r="M27" s="24"/>
      <c r="N27" s="24"/>
      <c r="O27" s="24"/>
      <c r="P27" s="24"/>
    </row>
    <row r="28" spans="1:16" s="16" customFormat="1" ht="17.25" customHeight="1">
      <c r="A28" s="17" t="s">
        <v>216</v>
      </c>
      <c r="B28" s="111"/>
      <c r="C28" s="77" t="s">
        <v>529</v>
      </c>
      <c r="D28" s="47" t="s">
        <v>668</v>
      </c>
      <c r="E28" s="75">
        <f>SUM(E27*0.0103)</f>
        <v>0.14996800000000002</v>
      </c>
      <c r="F28" s="75"/>
      <c r="G28" s="75"/>
      <c r="H28" s="75"/>
      <c r="I28" s="75"/>
      <c r="J28" s="79"/>
      <c r="K28" s="75"/>
      <c r="L28" s="75"/>
      <c r="M28" s="75"/>
      <c r="N28" s="75"/>
      <c r="O28" s="75"/>
      <c r="P28" s="75"/>
    </row>
    <row r="29" spans="1:16" s="16" customFormat="1" ht="26.25" customHeight="1">
      <c r="A29" s="17" t="s">
        <v>217</v>
      </c>
      <c r="B29" s="111"/>
      <c r="C29" s="77" t="s">
        <v>530</v>
      </c>
      <c r="D29" s="47" t="s">
        <v>467</v>
      </c>
      <c r="E29" s="75">
        <f>SUM(E27*0.067)</f>
        <v>0.97552</v>
      </c>
      <c r="F29" s="75"/>
      <c r="G29" s="75"/>
      <c r="H29" s="75"/>
      <c r="I29" s="75"/>
      <c r="J29" s="79"/>
      <c r="K29" s="75"/>
      <c r="L29" s="75"/>
      <c r="M29" s="75"/>
      <c r="N29" s="75"/>
      <c r="O29" s="75"/>
      <c r="P29" s="75"/>
    </row>
    <row r="30" spans="1:16" s="16" customFormat="1" ht="27.75" customHeight="1">
      <c r="A30" s="15" t="s">
        <v>218</v>
      </c>
      <c r="B30" s="111"/>
      <c r="C30" s="68" t="s">
        <v>534</v>
      </c>
      <c r="D30" s="3" t="s">
        <v>713</v>
      </c>
      <c r="E30" s="24">
        <v>14.56</v>
      </c>
      <c r="F30" s="24"/>
      <c r="G30" s="24"/>
      <c r="H30" s="24"/>
      <c r="I30" s="24"/>
      <c r="J30" s="76"/>
      <c r="K30" s="24"/>
      <c r="L30" s="24"/>
      <c r="M30" s="24"/>
      <c r="N30" s="24"/>
      <c r="O30" s="24"/>
      <c r="P30" s="24"/>
    </row>
    <row r="31" spans="1:16" s="16" customFormat="1" ht="30.75" customHeight="1">
      <c r="A31" s="17" t="s">
        <v>219</v>
      </c>
      <c r="B31" s="111"/>
      <c r="C31" s="77" t="s">
        <v>533</v>
      </c>
      <c r="D31" s="13" t="s">
        <v>667</v>
      </c>
      <c r="E31" s="75">
        <v>19</v>
      </c>
      <c r="F31" s="75"/>
      <c r="G31" s="75"/>
      <c r="H31" s="75"/>
      <c r="I31" s="75"/>
      <c r="J31" s="79"/>
      <c r="K31" s="75"/>
      <c r="L31" s="75"/>
      <c r="M31" s="75"/>
      <c r="N31" s="75"/>
      <c r="O31" s="75"/>
      <c r="P31" s="75"/>
    </row>
    <row r="32" spans="1:16" s="16" customFormat="1" ht="18.75" customHeight="1" thickBot="1">
      <c r="A32" s="113" t="s">
        <v>220</v>
      </c>
      <c r="B32" s="114"/>
      <c r="C32" s="23" t="s">
        <v>468</v>
      </c>
      <c r="D32" s="48" t="s">
        <v>667</v>
      </c>
      <c r="E32" s="25">
        <f>E30</f>
        <v>14.56</v>
      </c>
      <c r="F32" s="25"/>
      <c r="G32" s="25"/>
      <c r="H32" s="25"/>
      <c r="I32" s="25"/>
      <c r="J32" s="115"/>
      <c r="K32" s="25"/>
      <c r="L32" s="25"/>
      <c r="M32" s="25"/>
      <c r="N32" s="25"/>
      <c r="O32" s="25"/>
      <c r="P32" s="25"/>
    </row>
    <row r="33" spans="1:16" ht="17.25" customHeight="1" thickTop="1">
      <c r="A33" s="6"/>
      <c r="B33" s="43"/>
      <c r="C33" s="5" t="s">
        <v>1043</v>
      </c>
      <c r="D33" s="109"/>
      <c r="E33" s="109"/>
      <c r="F33" s="6"/>
      <c r="G33" s="109"/>
      <c r="H33" s="26"/>
      <c r="I33" s="85"/>
      <c r="J33" s="26"/>
      <c r="K33" s="85"/>
      <c r="L33" s="26"/>
      <c r="M33" s="26"/>
      <c r="N33" s="26"/>
      <c r="O33" s="26"/>
      <c r="P33" s="26"/>
    </row>
    <row r="34" spans="1:16" ht="31.5" customHeight="1">
      <c r="A34" s="40"/>
      <c r="B34" s="44"/>
      <c r="C34" s="102" t="s">
        <v>1046</v>
      </c>
      <c r="D34" s="45"/>
      <c r="E34" s="3"/>
      <c r="F34" s="3"/>
      <c r="G34" s="3"/>
      <c r="H34" s="24"/>
      <c r="I34" s="24"/>
      <c r="J34" s="24"/>
      <c r="K34" s="24"/>
      <c r="L34" s="24"/>
      <c r="M34" s="46"/>
      <c r="N34" s="46"/>
      <c r="O34" s="46"/>
      <c r="P34" s="46"/>
    </row>
    <row r="35" spans="1:16" ht="12.75">
      <c r="A35" s="40"/>
      <c r="B35" s="44"/>
      <c r="C35" s="155" t="s">
        <v>1044</v>
      </c>
      <c r="D35" s="3"/>
      <c r="E35" s="3"/>
      <c r="F35" s="3"/>
      <c r="G35" s="3"/>
      <c r="H35" s="24"/>
      <c r="I35" s="24"/>
      <c r="J35" s="24"/>
      <c r="K35" s="24"/>
      <c r="L35" s="24"/>
      <c r="M35" s="24"/>
      <c r="N35" s="24"/>
      <c r="O35" s="24"/>
      <c r="P35" s="24"/>
    </row>
    <row r="36" spans="7:13" ht="15">
      <c r="G36" t="s">
        <v>1047</v>
      </c>
      <c r="H36"/>
      <c r="I36"/>
      <c r="J36" s="256" t="s">
        <v>1048</v>
      </c>
      <c r="K36"/>
      <c r="L36"/>
      <c r="M36"/>
    </row>
    <row r="37" spans="1:13" ht="15">
      <c r="A37" s="318" t="s">
        <v>869</v>
      </c>
      <c r="B37" s="318"/>
      <c r="G37" s="257" t="s">
        <v>1049</v>
      </c>
      <c r="H37"/>
      <c r="I37"/>
      <c r="J37"/>
      <c r="K37"/>
      <c r="L37"/>
      <c r="M37"/>
    </row>
    <row r="38" spans="1:13" s="249" customFormat="1" ht="12.75">
      <c r="A38" s="249" t="s">
        <v>135</v>
      </c>
      <c r="D38" s="250"/>
      <c r="G38" t="s">
        <v>1050</v>
      </c>
      <c r="H38"/>
      <c r="I38"/>
      <c r="J38"/>
      <c r="K38"/>
      <c r="L38"/>
      <c r="M38"/>
    </row>
    <row r="39" spans="1:4" s="249" customFormat="1" ht="12">
      <c r="A39" s="249" t="s">
        <v>136</v>
      </c>
      <c r="D39" s="250"/>
    </row>
    <row r="40" spans="1:4" s="249" customFormat="1" ht="12">
      <c r="A40" s="249" t="s">
        <v>863</v>
      </c>
      <c r="D40" s="250"/>
    </row>
    <row r="41" spans="1:4" s="249" customFormat="1" ht="12">
      <c r="A41" s="249" t="s">
        <v>864</v>
      </c>
      <c r="D41" s="250"/>
    </row>
    <row r="42" spans="1:4" s="249" customFormat="1" ht="12">
      <c r="A42" s="249" t="s">
        <v>865</v>
      </c>
      <c r="D42" s="250"/>
    </row>
    <row r="43" spans="1:4" s="249" customFormat="1" ht="12">
      <c r="A43" s="249" t="s">
        <v>866</v>
      </c>
      <c r="D43" s="250"/>
    </row>
    <row r="44" spans="1:4" s="249" customFormat="1" ht="12">
      <c r="A44" s="249" t="s">
        <v>867</v>
      </c>
      <c r="D44" s="250"/>
    </row>
    <row r="45" spans="1:4" s="249" customFormat="1" ht="12">
      <c r="A45" s="249" t="s">
        <v>868</v>
      </c>
      <c r="D45" s="250"/>
    </row>
    <row r="46" spans="1:16" ht="12.75">
      <c r="A46" s="2"/>
      <c r="D46" s="1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</sheetData>
  <sheetProtection/>
  <mergeCells count="21">
    <mergeCell ref="A5:C5"/>
    <mergeCell ref="D5:P5"/>
    <mergeCell ref="A6:C6"/>
    <mergeCell ref="D6:P6"/>
    <mergeCell ref="A7:C7"/>
    <mergeCell ref="A9:C9"/>
    <mergeCell ref="D7:P7"/>
    <mergeCell ref="I11:P11"/>
    <mergeCell ref="A12:H12"/>
    <mergeCell ref="A13:A14"/>
    <mergeCell ref="B13:B14"/>
    <mergeCell ref="C13:C14"/>
    <mergeCell ref="D13:D14"/>
    <mergeCell ref="E13:E14"/>
    <mergeCell ref="D9:L9"/>
    <mergeCell ref="A8:B8"/>
    <mergeCell ref="F13:K13"/>
    <mergeCell ref="L13:P13"/>
    <mergeCell ref="A37:B37"/>
    <mergeCell ref="A10:H10"/>
    <mergeCell ref="N10:O10"/>
  </mergeCells>
  <printOptions horizontalCentered="1"/>
  <pageMargins left="0.3937007874015748" right="0.3937007874015748" top="0.7874015748031497" bottom="0.5905511811023623" header="0.6299212598425197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P57"/>
  <sheetViews>
    <sheetView view="pageBreakPreview" zoomScaleSheetLayoutView="100" zoomScalePageLayoutView="0" workbookViewId="0" topLeftCell="A2">
      <selection activeCell="A8" sqref="A8:B8"/>
    </sheetView>
  </sheetViews>
  <sheetFormatPr defaultColWidth="9.140625" defaultRowHeight="12.75" outlineLevelRow="1"/>
  <cols>
    <col min="1" max="1" width="7.140625" style="11" customWidth="1"/>
    <col min="2" max="2" width="4.8515625" style="2" customWidth="1"/>
    <col min="3" max="3" width="33.57421875" style="2" customWidth="1"/>
    <col min="4" max="4" width="7.140625" style="2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0" ht="12.75" hidden="1" outlineLevel="1">
      <c r="D1" s="2" t="s">
        <v>475</v>
      </c>
      <c r="G1" s="2">
        <v>3</v>
      </c>
      <c r="J1" s="20">
        <v>0.08</v>
      </c>
    </row>
    <row r="2" spans="1:16" ht="15.75" collapsed="1" thickBot="1">
      <c r="A2" s="91"/>
      <c r="B2" s="32"/>
      <c r="C2" s="32"/>
      <c r="D2" s="32"/>
      <c r="E2" s="32"/>
      <c r="F2" s="32"/>
      <c r="G2" s="32" t="s">
        <v>27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92"/>
      <c r="B3" s="93"/>
      <c r="C3" s="38"/>
      <c r="D3" s="38"/>
      <c r="E3" s="38"/>
      <c r="F3" s="38"/>
      <c r="G3" s="38" t="s">
        <v>123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5.75">
      <c r="A4" s="92"/>
      <c r="B4" s="93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7"/>
      <c r="B12" s="327"/>
      <c r="C12" s="327"/>
      <c r="D12" s="327"/>
      <c r="E12" s="327"/>
      <c r="F12" s="327"/>
      <c r="G12" s="327"/>
      <c r="H12" s="327"/>
    </row>
    <row r="13" spans="1:16" ht="1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7.7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485</v>
      </c>
      <c r="J14" s="39" t="s">
        <v>442</v>
      </c>
      <c r="K14" s="39" t="s">
        <v>478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8" customFormat="1" ht="15" customHeight="1" thickTop="1">
      <c r="A16" s="95"/>
      <c r="B16" s="95"/>
      <c r="C16" s="96" t="s">
        <v>204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12" customFormat="1" ht="24" customHeight="1">
      <c r="A17" s="15" t="s">
        <v>618</v>
      </c>
      <c r="B17" s="15"/>
      <c r="C17" s="97" t="s">
        <v>458</v>
      </c>
      <c r="D17" s="42" t="s">
        <v>610</v>
      </c>
      <c r="E17" s="98">
        <v>2</v>
      </c>
      <c r="F17" s="99"/>
      <c r="G17" s="72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12" customFormat="1" ht="40.5" customHeight="1">
      <c r="A18" s="15" t="s">
        <v>167</v>
      </c>
      <c r="B18" s="15"/>
      <c r="C18" s="97" t="s">
        <v>38</v>
      </c>
      <c r="D18" s="42" t="s">
        <v>711</v>
      </c>
      <c r="E18" s="98">
        <f>25*2</f>
        <v>50</v>
      </c>
      <c r="F18" s="99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2" customFormat="1" ht="15.75" customHeight="1">
      <c r="A19" s="15" t="s">
        <v>168</v>
      </c>
      <c r="B19" s="15"/>
      <c r="C19" s="97" t="s">
        <v>459</v>
      </c>
      <c r="D19" s="42" t="s">
        <v>711</v>
      </c>
      <c r="E19" s="98">
        <f>1.5*2</f>
        <v>3</v>
      </c>
      <c r="F19" s="99"/>
      <c r="G19" s="24"/>
      <c r="H19" s="24"/>
      <c r="I19" s="24"/>
      <c r="J19" s="79"/>
      <c r="K19" s="24"/>
      <c r="L19" s="24"/>
      <c r="M19" s="24"/>
      <c r="N19" s="24"/>
      <c r="O19" s="24"/>
      <c r="P19" s="24"/>
    </row>
    <row r="20" spans="1:16" s="12" customFormat="1" ht="27.75" customHeight="1">
      <c r="A20" s="15" t="s">
        <v>169</v>
      </c>
      <c r="B20" s="15"/>
      <c r="C20" s="97" t="s">
        <v>394</v>
      </c>
      <c r="D20" s="42" t="s">
        <v>711</v>
      </c>
      <c r="E20" s="98">
        <f>18.9*2</f>
        <v>37.8</v>
      </c>
      <c r="F20" s="99"/>
      <c r="G20" s="24"/>
      <c r="H20" s="24"/>
      <c r="I20" s="24"/>
      <c r="J20" s="76"/>
      <c r="K20" s="24"/>
      <c r="L20" s="24"/>
      <c r="M20" s="24"/>
      <c r="N20" s="24"/>
      <c r="O20" s="24"/>
      <c r="P20" s="24"/>
    </row>
    <row r="21" spans="1:16" s="12" customFormat="1" ht="15.75" customHeight="1">
      <c r="A21" s="15" t="s">
        <v>170</v>
      </c>
      <c r="B21" s="15"/>
      <c r="C21" s="97" t="s">
        <v>393</v>
      </c>
      <c r="D21" s="42" t="s">
        <v>711</v>
      </c>
      <c r="E21" s="98">
        <f>10*2</f>
        <v>20</v>
      </c>
      <c r="F21" s="72"/>
      <c r="G21" s="24"/>
      <c r="H21" s="24"/>
      <c r="I21" s="24"/>
      <c r="J21" s="79"/>
      <c r="K21" s="24"/>
      <c r="L21" s="24"/>
      <c r="M21" s="24"/>
      <c r="N21" s="24"/>
      <c r="O21" s="24"/>
      <c r="P21" s="24"/>
    </row>
    <row r="22" spans="1:16" s="12" customFormat="1" ht="42.75" customHeight="1">
      <c r="A22" s="15" t="s">
        <v>171</v>
      </c>
      <c r="B22" s="15"/>
      <c r="C22" s="97" t="s">
        <v>461</v>
      </c>
      <c r="D22" s="42" t="s">
        <v>711</v>
      </c>
      <c r="E22" s="98">
        <f>6.12*2</f>
        <v>12.24</v>
      </c>
      <c r="F22" s="72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6" customFormat="1" ht="14.25" customHeight="1">
      <c r="A23" s="17" t="s">
        <v>172</v>
      </c>
      <c r="B23" s="17"/>
      <c r="C23" s="100" t="s">
        <v>399</v>
      </c>
      <c r="D23" s="47" t="s">
        <v>668</v>
      </c>
      <c r="E23" s="101">
        <v>3.2</v>
      </c>
      <c r="F23" s="75"/>
      <c r="G23" s="75"/>
      <c r="H23" s="75"/>
      <c r="I23" s="75"/>
      <c r="J23" s="79"/>
      <c r="K23" s="75"/>
      <c r="L23" s="75"/>
      <c r="M23" s="75"/>
      <c r="N23" s="75"/>
      <c r="O23" s="75"/>
      <c r="P23" s="75"/>
    </row>
    <row r="24" spans="1:16" s="16" customFormat="1" ht="20.25" customHeight="1">
      <c r="A24" s="17" t="s">
        <v>173</v>
      </c>
      <c r="B24" s="17"/>
      <c r="C24" s="100" t="s">
        <v>460</v>
      </c>
      <c r="D24" s="47" t="s">
        <v>667</v>
      </c>
      <c r="E24" s="101">
        <f>SUM(E22*8)</f>
        <v>97.92</v>
      </c>
      <c r="F24" s="75"/>
      <c r="G24" s="75"/>
      <c r="H24" s="75"/>
      <c r="I24" s="75"/>
      <c r="J24" s="79"/>
      <c r="K24" s="75"/>
      <c r="L24" s="75"/>
      <c r="M24" s="75"/>
      <c r="N24" s="75"/>
      <c r="O24" s="75"/>
      <c r="P24" s="75"/>
    </row>
    <row r="25" spans="1:16" s="16" customFormat="1" ht="18" customHeight="1">
      <c r="A25" s="17" t="s">
        <v>174</v>
      </c>
      <c r="B25" s="17"/>
      <c r="C25" s="100" t="s">
        <v>525</v>
      </c>
      <c r="D25" s="47" t="s">
        <v>466</v>
      </c>
      <c r="E25" s="101">
        <v>8</v>
      </c>
      <c r="F25" s="75"/>
      <c r="G25" s="75"/>
      <c r="H25" s="75"/>
      <c r="I25" s="75"/>
      <c r="J25" s="79"/>
      <c r="K25" s="75"/>
      <c r="L25" s="75"/>
      <c r="M25" s="75"/>
      <c r="N25" s="75"/>
      <c r="O25" s="75"/>
      <c r="P25" s="75"/>
    </row>
    <row r="26" spans="1:16" s="16" customFormat="1" ht="15.75" customHeight="1">
      <c r="A26" s="17" t="s">
        <v>175</v>
      </c>
      <c r="B26" s="17"/>
      <c r="C26" s="100" t="s">
        <v>462</v>
      </c>
      <c r="D26" s="47" t="s">
        <v>668</v>
      </c>
      <c r="E26" s="101">
        <f>SUM(E22*1.05)</f>
        <v>12.852</v>
      </c>
      <c r="F26" s="75"/>
      <c r="G26" s="75"/>
      <c r="H26" s="75"/>
      <c r="I26" s="75"/>
      <c r="J26" s="79"/>
      <c r="K26" s="75"/>
      <c r="L26" s="75"/>
      <c r="M26" s="75"/>
      <c r="N26" s="75"/>
      <c r="O26" s="75"/>
      <c r="P26" s="75"/>
    </row>
    <row r="27" spans="1:16" s="12" customFormat="1" ht="27" customHeight="1">
      <c r="A27" s="15" t="s">
        <v>176</v>
      </c>
      <c r="B27" s="15"/>
      <c r="C27" s="68" t="s">
        <v>396</v>
      </c>
      <c r="D27" s="3" t="s">
        <v>713</v>
      </c>
      <c r="E27" s="72">
        <v>16.4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s="16" customFormat="1" ht="18.75" customHeight="1">
      <c r="A28" s="17" t="s">
        <v>177</v>
      </c>
      <c r="B28" s="17"/>
      <c r="C28" s="77" t="s">
        <v>433</v>
      </c>
      <c r="D28" s="13" t="s">
        <v>667</v>
      </c>
      <c r="E28" s="74">
        <f>SUM(E27*2.2)</f>
        <v>36.08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s="16" customFormat="1" ht="18.75" customHeight="1">
      <c r="A29" s="17" t="s">
        <v>178</v>
      </c>
      <c r="B29" s="17"/>
      <c r="C29" s="77" t="s">
        <v>479</v>
      </c>
      <c r="D29" s="13" t="s">
        <v>486</v>
      </c>
      <c r="E29" s="74">
        <f>SUM(E27*1.8)</f>
        <v>29.52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12" customFormat="1" ht="24.75" customHeight="1">
      <c r="A30" s="15" t="s">
        <v>179</v>
      </c>
      <c r="B30" s="15"/>
      <c r="C30" s="102" t="s">
        <v>606</v>
      </c>
      <c r="D30" s="42" t="s">
        <v>713</v>
      </c>
      <c r="E30" s="72">
        <v>32.54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s="16" customFormat="1" ht="18" customHeight="1">
      <c r="A31" s="17" t="s">
        <v>180</v>
      </c>
      <c r="B31" s="17"/>
      <c r="C31" s="77" t="s">
        <v>776</v>
      </c>
      <c r="D31" s="47" t="s">
        <v>668</v>
      </c>
      <c r="E31" s="74">
        <f>SUM(E30*0.189)*1.1</f>
        <v>6.765066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s="16" customFormat="1" ht="18" customHeight="1">
      <c r="A32" s="17" t="s">
        <v>181</v>
      </c>
      <c r="B32" s="17"/>
      <c r="C32" s="77" t="s">
        <v>775</v>
      </c>
      <c r="D32" s="47" t="s">
        <v>434</v>
      </c>
      <c r="E32" s="74">
        <f>SUM(E30*2)*1.03</f>
        <v>67.0324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s="16" customFormat="1" ht="18" customHeight="1">
      <c r="A33" s="17" t="s">
        <v>182</v>
      </c>
      <c r="B33" s="17"/>
      <c r="C33" s="77" t="s">
        <v>481</v>
      </c>
      <c r="D33" s="47" t="s">
        <v>669</v>
      </c>
      <c r="E33" s="74">
        <f>SUM(E31*0.18)*1.05</f>
        <v>1.2785974740000001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6" s="12" customFormat="1" ht="27.75" customHeight="1">
      <c r="A34" s="15" t="s">
        <v>183</v>
      </c>
      <c r="B34" s="15"/>
      <c r="C34" s="97" t="s">
        <v>395</v>
      </c>
      <c r="D34" s="42" t="s">
        <v>713</v>
      </c>
      <c r="E34" s="72">
        <v>65.08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s="16" customFormat="1" ht="18.75" customHeight="1">
      <c r="A35" s="17" t="s">
        <v>184</v>
      </c>
      <c r="B35" s="17"/>
      <c r="C35" s="100" t="s">
        <v>508</v>
      </c>
      <c r="D35" s="47" t="s">
        <v>668</v>
      </c>
      <c r="E35" s="74">
        <f>SUM(E34*0.03)</f>
        <v>1.9524</v>
      </c>
      <c r="F35" s="79"/>
      <c r="G35" s="79"/>
      <c r="H35" s="79"/>
      <c r="I35" s="75"/>
      <c r="J35" s="79"/>
      <c r="K35" s="79"/>
      <c r="L35" s="79"/>
      <c r="M35" s="79"/>
      <c r="N35" s="79"/>
      <c r="O35" s="79"/>
      <c r="P35" s="79"/>
    </row>
    <row r="36" spans="1:16" s="12" customFormat="1" ht="21.75" customHeight="1">
      <c r="A36" s="15" t="s">
        <v>185</v>
      </c>
      <c r="B36" s="15"/>
      <c r="C36" s="97" t="s">
        <v>873</v>
      </c>
      <c r="D36" s="42" t="s">
        <v>713</v>
      </c>
      <c r="E36" s="72">
        <v>65.08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s="16" customFormat="1" ht="18.75" customHeight="1">
      <c r="A37" s="17" t="s">
        <v>186</v>
      </c>
      <c r="B37" s="17"/>
      <c r="C37" s="100" t="s">
        <v>397</v>
      </c>
      <c r="D37" s="47" t="s">
        <v>474</v>
      </c>
      <c r="E37" s="101">
        <v>20</v>
      </c>
      <c r="F37" s="79"/>
      <c r="G37" s="79"/>
      <c r="H37" s="79"/>
      <c r="I37" s="75"/>
      <c r="J37" s="79"/>
      <c r="K37" s="79"/>
      <c r="L37" s="79"/>
      <c r="M37" s="79"/>
      <c r="N37" s="79"/>
      <c r="O37" s="79"/>
      <c r="P37" s="79"/>
    </row>
    <row r="38" spans="1:16" s="12" customFormat="1" ht="29.25" customHeight="1">
      <c r="A38" s="15" t="s">
        <v>187</v>
      </c>
      <c r="B38" s="15"/>
      <c r="C38" s="97" t="s">
        <v>398</v>
      </c>
      <c r="D38" s="42" t="s">
        <v>711</v>
      </c>
      <c r="E38" s="103">
        <f>1.21*2</f>
        <v>2.42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s="16" customFormat="1" ht="19.5" customHeight="1">
      <c r="A39" s="17" t="s">
        <v>188</v>
      </c>
      <c r="B39" s="17"/>
      <c r="C39" s="100" t="s">
        <v>527</v>
      </c>
      <c r="D39" s="47" t="s">
        <v>668</v>
      </c>
      <c r="E39" s="78">
        <f>SUM(E38*1.06)</f>
        <v>2.5652</v>
      </c>
      <c r="F39" s="79"/>
      <c r="G39" s="79"/>
      <c r="H39" s="79"/>
      <c r="I39" s="75"/>
      <c r="J39" s="79"/>
      <c r="K39" s="79"/>
      <c r="L39" s="79"/>
      <c r="M39" s="79"/>
      <c r="N39" s="79"/>
      <c r="O39" s="79"/>
      <c r="P39" s="79"/>
    </row>
    <row r="40" spans="1:16" s="16" customFormat="1" ht="30" customHeight="1">
      <c r="A40" s="17" t="s">
        <v>189</v>
      </c>
      <c r="B40" s="17"/>
      <c r="C40" s="100" t="s">
        <v>400</v>
      </c>
      <c r="D40" s="47" t="s">
        <v>486</v>
      </c>
      <c r="E40" s="101">
        <f>SUM(E39*15.6)</f>
        <v>40.01712</v>
      </c>
      <c r="F40" s="79"/>
      <c r="G40" s="79"/>
      <c r="H40" s="79"/>
      <c r="I40" s="75"/>
      <c r="J40" s="79"/>
      <c r="K40" s="79"/>
      <c r="L40" s="79"/>
      <c r="M40" s="79"/>
      <c r="N40" s="79"/>
      <c r="O40" s="79"/>
      <c r="P40" s="79"/>
    </row>
    <row r="41" spans="1:16" s="12" customFormat="1" ht="28.5" customHeight="1">
      <c r="A41" s="15" t="s">
        <v>190</v>
      </c>
      <c r="B41" s="15"/>
      <c r="C41" s="97" t="s">
        <v>165</v>
      </c>
      <c r="D41" s="42" t="s">
        <v>713</v>
      </c>
      <c r="E41" s="98">
        <v>65.5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s="16" customFormat="1" ht="15" customHeight="1">
      <c r="A42" s="17" t="s">
        <v>191</v>
      </c>
      <c r="B42" s="17"/>
      <c r="C42" s="100" t="s">
        <v>527</v>
      </c>
      <c r="D42" s="47" t="s">
        <v>668</v>
      </c>
      <c r="E42" s="101">
        <f>SUM(E41*0.007)</f>
        <v>0.4585</v>
      </c>
      <c r="F42" s="79"/>
      <c r="G42" s="79"/>
      <c r="H42" s="79"/>
      <c r="I42" s="75"/>
      <c r="J42" s="79"/>
      <c r="K42" s="79"/>
      <c r="L42" s="79"/>
      <c r="M42" s="79"/>
      <c r="N42" s="79"/>
      <c r="O42" s="79"/>
      <c r="P42" s="79"/>
    </row>
    <row r="43" spans="1:16" s="12" customFormat="1" ht="42.75" customHeight="1" thickBot="1">
      <c r="A43" s="104" t="s">
        <v>192</v>
      </c>
      <c r="B43" s="104"/>
      <c r="C43" s="105" t="s">
        <v>166</v>
      </c>
      <c r="D43" s="106" t="s">
        <v>713</v>
      </c>
      <c r="E43" s="107">
        <f>65.5*2</f>
        <v>131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6" ht="17.25" customHeight="1" thickTop="1">
      <c r="A44" s="6"/>
      <c r="B44" s="43"/>
      <c r="C44" s="5" t="s">
        <v>1043</v>
      </c>
      <c r="D44" s="109"/>
      <c r="E44" s="109"/>
      <c r="F44" s="6"/>
      <c r="G44" s="109"/>
      <c r="H44" s="26"/>
      <c r="I44" s="85"/>
      <c r="J44" s="26"/>
      <c r="K44" s="85"/>
      <c r="L44" s="26"/>
      <c r="M44" s="26"/>
      <c r="N44" s="26"/>
      <c r="O44" s="26"/>
      <c r="P44" s="26"/>
    </row>
    <row r="45" spans="1:16" ht="31.5" customHeight="1">
      <c r="A45" s="40"/>
      <c r="B45" s="44"/>
      <c r="C45" s="102" t="s">
        <v>1046</v>
      </c>
      <c r="D45" s="45"/>
      <c r="E45" s="3"/>
      <c r="F45" s="3"/>
      <c r="G45" s="3"/>
      <c r="H45" s="24"/>
      <c r="I45" s="24"/>
      <c r="J45" s="24"/>
      <c r="K45" s="24"/>
      <c r="L45" s="24"/>
      <c r="M45" s="46"/>
      <c r="N45" s="46"/>
      <c r="O45" s="46"/>
      <c r="P45" s="46"/>
    </row>
    <row r="46" spans="1:16" ht="12.75">
      <c r="A46" s="40"/>
      <c r="B46" s="44"/>
      <c r="C46" s="155" t="s">
        <v>1044</v>
      </c>
      <c r="D46" s="3"/>
      <c r="E46" s="3"/>
      <c r="F46" s="3"/>
      <c r="G46" s="3"/>
      <c r="H46" s="24"/>
      <c r="I46" s="24"/>
      <c r="J46" s="24"/>
      <c r="K46" s="24"/>
      <c r="L46" s="24"/>
      <c r="M46" s="24"/>
      <c r="N46" s="24"/>
      <c r="O46" s="24"/>
      <c r="P46" s="24"/>
    </row>
    <row r="47" spans="7:12" ht="12" customHeight="1">
      <c r="G47" t="s">
        <v>1047</v>
      </c>
      <c r="H47"/>
      <c r="I47"/>
      <c r="J47" s="256" t="s">
        <v>1048</v>
      </c>
      <c r="K47"/>
      <c r="L47"/>
    </row>
    <row r="48" spans="1:12" ht="15">
      <c r="A48" s="318" t="s">
        <v>869</v>
      </c>
      <c r="B48" s="318"/>
      <c r="G48" s="257" t="s">
        <v>1049</v>
      </c>
      <c r="H48"/>
      <c r="I48"/>
      <c r="J48"/>
      <c r="K48"/>
      <c r="L48"/>
    </row>
    <row r="49" spans="1:12" s="249" customFormat="1" ht="12.75">
      <c r="A49" s="249" t="s">
        <v>135</v>
      </c>
      <c r="D49" s="250"/>
      <c r="G49" t="s">
        <v>1050</v>
      </c>
      <c r="H49"/>
      <c r="I49"/>
      <c r="J49"/>
      <c r="K49"/>
      <c r="L49"/>
    </row>
    <row r="50" spans="1:4" s="249" customFormat="1" ht="12">
      <c r="A50" s="249" t="s">
        <v>136</v>
      </c>
      <c r="D50" s="250"/>
    </row>
    <row r="51" spans="1:4" s="249" customFormat="1" ht="12">
      <c r="A51" s="249" t="s">
        <v>863</v>
      </c>
      <c r="D51" s="250"/>
    </row>
    <row r="52" spans="1:4" s="249" customFormat="1" ht="12">
      <c r="A52" s="249" t="s">
        <v>864</v>
      </c>
      <c r="D52" s="250"/>
    </row>
    <row r="53" spans="1:4" s="249" customFormat="1" ht="12">
      <c r="A53" s="249" t="s">
        <v>865</v>
      </c>
      <c r="D53" s="250"/>
    </row>
    <row r="54" spans="1:4" s="249" customFormat="1" ht="12">
      <c r="A54" s="249" t="s">
        <v>866</v>
      </c>
      <c r="D54" s="250"/>
    </row>
    <row r="55" spans="1:4" s="249" customFormat="1" ht="12">
      <c r="A55" s="249" t="s">
        <v>867</v>
      </c>
      <c r="D55" s="250"/>
    </row>
    <row r="56" spans="1:4" s="249" customFormat="1" ht="12">
      <c r="A56" s="249" t="s">
        <v>868</v>
      </c>
      <c r="D56" s="250"/>
    </row>
    <row r="57" spans="1:16" ht="12.75">
      <c r="A57" s="2"/>
      <c r="D57" s="1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</sheetData>
  <sheetProtection/>
  <mergeCells count="21">
    <mergeCell ref="C13:C14"/>
    <mergeCell ref="D13:D14"/>
    <mergeCell ref="E13:E14"/>
    <mergeCell ref="A13:A14"/>
    <mergeCell ref="L13:P13"/>
    <mergeCell ref="A7:C7"/>
    <mergeCell ref="A9:C9"/>
    <mergeCell ref="I11:P11"/>
    <mergeCell ref="A12:H12"/>
    <mergeCell ref="A48:B48"/>
    <mergeCell ref="F13:K13"/>
    <mergeCell ref="A10:H10"/>
    <mergeCell ref="N10:O10"/>
    <mergeCell ref="B13:B14"/>
    <mergeCell ref="D9:L9"/>
    <mergeCell ref="A8:B8"/>
    <mergeCell ref="A5:C5"/>
    <mergeCell ref="D5:P5"/>
    <mergeCell ref="A6:C6"/>
    <mergeCell ref="D6:P6"/>
    <mergeCell ref="D7:P7"/>
  </mergeCell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3:P39"/>
  <sheetViews>
    <sheetView view="pageBreakPreview" zoomScaleSheetLayoutView="100" zoomScalePageLayoutView="0" workbookViewId="0" topLeftCell="A10">
      <selection activeCell="A9" sqref="A9:IV9"/>
    </sheetView>
  </sheetViews>
  <sheetFormatPr defaultColWidth="9.140625" defaultRowHeight="12.75"/>
  <cols>
    <col min="1" max="1" width="5.421875" style="22" customWidth="1"/>
    <col min="2" max="2" width="18.28125" style="9" customWidth="1"/>
    <col min="3" max="3" width="24.28125" style="9" customWidth="1"/>
    <col min="4" max="4" width="15.00390625" style="9" customWidth="1"/>
    <col min="5" max="8" width="12.8515625" style="9" customWidth="1"/>
    <col min="9" max="11" width="9.140625" style="9" customWidth="1"/>
    <col min="12" max="12" width="10.140625" style="9" bestFit="1" customWidth="1"/>
    <col min="13" max="16384" width="9.140625" style="9" customWidth="1"/>
  </cols>
  <sheetData>
    <row r="3" spans="1:8" ht="24" customHeight="1">
      <c r="A3" s="313" t="s">
        <v>1037</v>
      </c>
      <c r="B3" s="313"/>
      <c r="C3" s="313"/>
      <c r="D3" s="313"/>
      <c r="E3" s="313"/>
      <c r="F3" s="313"/>
      <c r="G3" s="313"/>
      <c r="H3" s="313"/>
    </row>
    <row r="4" spans="2:14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8" ht="30" customHeight="1">
      <c r="A5" s="296" t="s">
        <v>443</v>
      </c>
      <c r="B5" s="296"/>
      <c r="C5" s="296" t="s">
        <v>697</v>
      </c>
      <c r="D5" s="296"/>
      <c r="E5" s="296"/>
      <c r="F5" s="296"/>
      <c r="G5" s="296"/>
      <c r="H5" s="296"/>
    </row>
    <row r="6" spans="1:8" ht="12.75" customHeight="1">
      <c r="A6" s="296" t="s">
        <v>444</v>
      </c>
      <c r="B6" s="296"/>
      <c r="C6" s="296" t="s">
        <v>698</v>
      </c>
      <c r="D6" s="296"/>
      <c r="E6" s="296"/>
      <c r="F6" s="296"/>
      <c r="G6" s="296"/>
      <c r="H6" s="296"/>
    </row>
    <row r="7" spans="1:15" ht="12.75" customHeight="1">
      <c r="A7" s="296" t="s">
        <v>445</v>
      </c>
      <c r="B7" s="296"/>
      <c r="C7" s="301" t="s">
        <v>1045</v>
      </c>
      <c r="D7" s="301"/>
      <c r="E7" s="301"/>
      <c r="F7" s="301"/>
      <c r="G7" s="301"/>
      <c r="H7" s="301"/>
      <c r="I7" s="2"/>
      <c r="J7" s="2"/>
      <c r="K7" s="2"/>
      <c r="L7" s="2"/>
      <c r="M7" s="2"/>
      <c r="N7" s="2"/>
      <c r="O7" s="2"/>
    </row>
    <row r="8" spans="1:15" ht="12.75" customHeight="1">
      <c r="A8" s="312" t="s">
        <v>1070</v>
      </c>
      <c r="B8" s="312"/>
      <c r="C8" s="293"/>
      <c r="D8" s="293"/>
      <c r="E8" s="293"/>
      <c r="F8" s="293"/>
      <c r="G8" s="293"/>
      <c r="H8" s="293"/>
      <c r="I8" s="2"/>
      <c r="J8" s="2"/>
      <c r="K8" s="2"/>
      <c r="L8" s="2"/>
      <c r="M8" s="2"/>
      <c r="N8" s="2"/>
      <c r="O8" s="2"/>
    </row>
    <row r="9" spans="1:12" ht="12.75" customHeight="1">
      <c r="A9" s="296" t="s">
        <v>1073</v>
      </c>
      <c r="B9" s="296"/>
      <c r="C9" s="2" t="s">
        <v>1071</v>
      </c>
      <c r="D9" s="2"/>
      <c r="E9" s="2"/>
      <c r="F9" s="2"/>
      <c r="G9" s="2"/>
      <c r="H9" s="2"/>
      <c r="I9" s="2"/>
      <c r="J9" s="2"/>
      <c r="K9" s="2"/>
      <c r="L9" s="2"/>
    </row>
    <row r="10" spans="4:7" ht="12.75">
      <c r="D10" s="316"/>
      <c r="E10" s="316"/>
      <c r="F10" s="316"/>
      <c r="G10" s="254"/>
    </row>
    <row r="11" spans="4:8" ht="7.5" customHeight="1">
      <c r="D11" s="35"/>
      <c r="E11" s="35"/>
      <c r="F11" s="36"/>
      <c r="G11" s="36"/>
      <c r="H11" s="36"/>
    </row>
    <row r="12" spans="1:8" ht="12.75" customHeight="1">
      <c r="A12" s="309" t="s">
        <v>463</v>
      </c>
      <c r="B12" s="314" t="s">
        <v>1038</v>
      </c>
      <c r="C12" s="314" t="s">
        <v>464</v>
      </c>
      <c r="D12" s="55" t="s">
        <v>1053</v>
      </c>
      <c r="E12" s="55" t="s">
        <v>1051</v>
      </c>
      <c r="F12" s="55"/>
      <c r="G12" s="55"/>
      <c r="H12" s="314"/>
    </row>
    <row r="13" spans="1:8" ht="12.75" customHeight="1">
      <c r="A13" s="310"/>
      <c r="B13" s="314"/>
      <c r="C13" s="314"/>
      <c r="D13" s="55"/>
      <c r="E13" s="314" t="s">
        <v>1052</v>
      </c>
      <c r="F13" s="314" t="s">
        <v>1054</v>
      </c>
      <c r="G13" s="314" t="s">
        <v>477</v>
      </c>
      <c r="H13" s="314"/>
    </row>
    <row r="14" spans="1:8" ht="12.75">
      <c r="A14" s="310"/>
      <c r="B14" s="314"/>
      <c r="C14" s="314"/>
      <c r="D14" s="55"/>
      <c r="E14" s="314"/>
      <c r="F14" s="314"/>
      <c r="G14" s="314"/>
      <c r="H14" s="314"/>
    </row>
    <row r="15" spans="1:8" ht="13.5" thickBot="1">
      <c r="A15" s="311"/>
      <c r="B15" s="315"/>
      <c r="C15" s="315"/>
      <c r="D15" s="294"/>
      <c r="E15" s="315"/>
      <c r="F15" s="315"/>
      <c r="G15" s="315"/>
      <c r="H15" s="315"/>
    </row>
    <row r="16" spans="1:8" ht="18.75" customHeight="1" thickTop="1">
      <c r="A16" s="57">
        <v>1</v>
      </c>
      <c r="B16" s="57" t="str">
        <f>'1_Demontāžas darbi'!G2</f>
        <v>BA-1/5/2010</v>
      </c>
      <c r="C16" s="244" t="str">
        <f>'1_Demontāžas darbi'!G3</f>
        <v>Demontāžas darbi</v>
      </c>
      <c r="D16" s="239"/>
      <c r="E16" s="239"/>
      <c r="F16" s="239"/>
      <c r="G16" s="239"/>
      <c r="H16" s="239"/>
    </row>
    <row r="17" spans="1:8" ht="30.75" customHeight="1">
      <c r="A17" s="55">
        <v>2</v>
      </c>
      <c r="B17" s="55" t="str">
        <f>'2_Betona, dz.betona, tērauda k.'!G2</f>
        <v>BA-2/5/2010</v>
      </c>
      <c r="C17" s="245" t="str">
        <f>'2_Betona, dz.betona, tērauda k.'!G3</f>
        <v>Betona ,dzelzbetona un tērauda konstrukcijas</v>
      </c>
      <c r="D17" s="240"/>
      <c r="E17" s="240"/>
      <c r="F17" s="240"/>
      <c r="G17" s="240"/>
      <c r="H17" s="240"/>
    </row>
    <row r="18" spans="1:8" ht="17.25" customHeight="1">
      <c r="A18" s="55">
        <v>3</v>
      </c>
      <c r="B18" s="241" t="str">
        <f>'3_Sienu konstrukcijas'!G2</f>
        <v>BA-3/5/2010</v>
      </c>
      <c r="C18" s="245" t="str">
        <f>'3_Sienu konstrukcijas'!G3</f>
        <v>Sienu konstrukcijas</v>
      </c>
      <c r="D18" s="240"/>
      <c r="E18" s="240"/>
      <c r="F18" s="240"/>
      <c r="G18" s="240"/>
      <c r="H18" s="240"/>
    </row>
    <row r="19" spans="1:8" ht="17.25" customHeight="1">
      <c r="A19" s="55">
        <v>4</v>
      </c>
      <c r="B19" s="241" t="str">
        <f>'4_Logi, durvis'!G2</f>
        <v>BA-4/5/2010</v>
      </c>
      <c r="C19" s="245" t="str">
        <f>'4_Logi, durvis'!G3</f>
        <v>Logi durvis palodzes</v>
      </c>
      <c r="D19" s="240"/>
      <c r="E19" s="240"/>
      <c r="F19" s="240"/>
      <c r="G19" s="240"/>
      <c r="H19" s="240"/>
    </row>
    <row r="20" spans="1:12" ht="24" customHeight="1">
      <c r="A20" s="55">
        <v>5</v>
      </c>
      <c r="B20" s="55" t="str">
        <f>'5_Iekšējie apdares darbi'!G2</f>
        <v>BA-5/5/2010</v>
      </c>
      <c r="C20" s="245" t="str">
        <f>'5_Iekšējie apdares darbi'!G3</f>
        <v>Iekšējie apdares darbi</v>
      </c>
      <c r="D20" s="240"/>
      <c r="E20" s="240"/>
      <c r="F20" s="240"/>
      <c r="G20" s="240"/>
      <c r="H20" s="240"/>
      <c r="L20" s="37"/>
    </row>
    <row r="21" spans="1:12" ht="22.5" customHeight="1">
      <c r="A21" s="55">
        <v>6</v>
      </c>
      <c r="B21" s="55" t="str">
        <f>'6_Iekšējā_ elektroapgāde'!G2</f>
        <v>BA-6/5/2010</v>
      </c>
      <c r="C21" s="245" t="str">
        <f>'6_Iekšējā_ elektroapgāde'!G3</f>
        <v>Iekšējā elektroapgāde</v>
      </c>
      <c r="D21" s="240"/>
      <c r="E21" s="240"/>
      <c r="F21" s="240"/>
      <c r="G21" s="240"/>
      <c r="H21" s="240"/>
      <c r="L21" s="37"/>
    </row>
    <row r="22" spans="1:12" ht="20.25" customHeight="1">
      <c r="A22" s="55">
        <v>7</v>
      </c>
      <c r="B22" s="55" t="str">
        <f>'7_Iekšējais ūdensvads'!G2</f>
        <v>BA-7/5/2010</v>
      </c>
      <c r="C22" s="245" t="str">
        <f>'7_Iekšējais ūdensvads'!G3</f>
        <v>Iekšējais ūdensvads</v>
      </c>
      <c r="D22" s="240"/>
      <c r="E22" s="240"/>
      <c r="F22" s="240"/>
      <c r="G22" s="240"/>
      <c r="H22" s="240"/>
      <c r="L22" s="37"/>
    </row>
    <row r="23" spans="1:12" ht="20.25" customHeight="1">
      <c r="A23" s="55">
        <v>8</v>
      </c>
      <c r="B23" s="55" t="str">
        <f>'8_Iekšējā kanalizācija'!G2</f>
        <v>BA-8/5/2010</v>
      </c>
      <c r="C23" s="245" t="str">
        <f>'8_Iekšējā kanalizācija'!G3</f>
        <v>Iekšējā kanalizācija</v>
      </c>
      <c r="D23" s="240"/>
      <c r="E23" s="240"/>
      <c r="F23" s="240"/>
      <c r="G23" s="240"/>
      <c r="H23" s="240"/>
      <c r="L23" s="37"/>
    </row>
    <row r="24" spans="1:12" ht="29.25" customHeight="1">
      <c r="A24" s="55">
        <v>9</v>
      </c>
      <c r="B24" s="55" t="str">
        <f>9_UAS!G2</f>
        <v>BA-9/5/2010</v>
      </c>
      <c r="C24" s="245" t="str">
        <f>9_UAS!G3</f>
        <v>Ugunsgrēka atklāšanas un trauksmes iekārtas</v>
      </c>
      <c r="D24" s="240"/>
      <c r="E24" s="240"/>
      <c r="F24" s="240"/>
      <c r="G24" s="240"/>
      <c r="H24" s="240"/>
      <c r="L24" s="37"/>
    </row>
    <row r="25" spans="1:12" ht="18.75" customHeight="1">
      <c r="A25" s="55">
        <v>10</v>
      </c>
      <c r="B25" s="55" t="str">
        <f>'10_Vēdināšana'!G2</f>
        <v>BA-10/5/2010</v>
      </c>
      <c r="C25" s="245" t="str">
        <f>'10_Vēdināšana'!G3</f>
        <v>Vēdināšana</v>
      </c>
      <c r="D25" s="240"/>
      <c r="E25" s="240"/>
      <c r="F25" s="240"/>
      <c r="G25" s="240"/>
      <c r="H25" s="240"/>
      <c r="L25" s="37"/>
    </row>
    <row r="26" spans="1:12" ht="17.25" customHeight="1">
      <c r="A26" s="55">
        <v>11</v>
      </c>
      <c r="B26" s="55" t="str">
        <f>'11_Apkure'!G2</f>
        <v>BA-11/5/2010</v>
      </c>
      <c r="C26" s="245" t="str">
        <f>'11_Apkure'!G3</f>
        <v>Apkure</v>
      </c>
      <c r="D26" s="240"/>
      <c r="E26" s="240"/>
      <c r="F26" s="240"/>
      <c r="G26" s="240"/>
      <c r="H26" s="240"/>
      <c r="L26" s="37"/>
    </row>
    <row r="27" spans="1:12" ht="16.5" customHeight="1">
      <c r="A27" s="55">
        <v>12</v>
      </c>
      <c r="B27" s="55" t="str">
        <f>'13_TS'!G2</f>
        <v>BA-13/5/2010</v>
      </c>
      <c r="C27" s="245" t="str">
        <f>'13_TS'!G3</f>
        <v>Teritorijas sadaļa</v>
      </c>
      <c r="D27" s="240"/>
      <c r="E27" s="240"/>
      <c r="F27" s="240"/>
      <c r="G27" s="240"/>
      <c r="H27" s="240"/>
      <c r="L27" s="37"/>
    </row>
    <row r="28" spans="1:12" ht="16.5" customHeight="1">
      <c r="A28" s="55">
        <v>13</v>
      </c>
      <c r="B28" s="55" t="str">
        <f>'14_Veļas žāvētava'!G2</f>
        <v>BA-14/5/2010</v>
      </c>
      <c r="C28" s="245" t="str">
        <f>'14_Veļas žāvētava'!G3</f>
        <v>Veļas žāvētava</v>
      </c>
      <c r="D28" s="240"/>
      <c r="E28" s="240"/>
      <c r="F28" s="240"/>
      <c r="G28" s="240"/>
      <c r="H28" s="240"/>
      <c r="L28" s="37"/>
    </row>
    <row r="29" spans="1:12" ht="16.5" customHeight="1">
      <c r="A29" s="55">
        <v>14</v>
      </c>
      <c r="B29" s="242" t="str">
        <f>'15_Nojumes'!G2</f>
        <v>BA-15/5/2010</v>
      </c>
      <c r="C29" s="246" t="str">
        <f>'15_Nojumes'!G3</f>
        <v>Nojumes</v>
      </c>
      <c r="D29" s="243"/>
      <c r="E29" s="243"/>
      <c r="F29" s="243"/>
      <c r="G29" s="243"/>
      <c r="H29" s="243"/>
      <c r="L29" s="37"/>
    </row>
    <row r="30" spans="1:12" ht="13.5" customHeight="1" thickBot="1">
      <c r="A30" s="306" t="s">
        <v>1043</v>
      </c>
      <c r="B30" s="307"/>
      <c r="C30" s="308"/>
      <c r="D30" s="58"/>
      <c r="E30" s="58"/>
      <c r="F30" s="58"/>
      <c r="G30" s="58"/>
      <c r="H30" s="58"/>
      <c r="L30" s="37"/>
    </row>
    <row r="31" spans="1:12" ht="13.5" customHeight="1" thickTop="1">
      <c r="A31" s="253"/>
      <c r="B31" s="253"/>
      <c r="C31" s="253" t="s">
        <v>1065</v>
      </c>
      <c r="D31" s="255"/>
      <c r="E31" s="255"/>
      <c r="F31" s="255"/>
      <c r="G31" s="255"/>
      <c r="H31" s="255"/>
      <c r="L31" s="37"/>
    </row>
    <row r="32" spans="1:16" s="34" customFormat="1" ht="14.25" customHeight="1">
      <c r="A32" s="11"/>
      <c r="B32" s="2"/>
      <c r="C32" s="2" t="s">
        <v>1066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2.75">
      <c r="C33" s="9" t="s">
        <v>1067</v>
      </c>
    </row>
    <row r="34" ht="25.5">
      <c r="C34" s="9" t="s">
        <v>1068</v>
      </c>
    </row>
    <row r="35" ht="12.75">
      <c r="C35" s="9" t="s">
        <v>1069</v>
      </c>
    </row>
    <row r="37" spans="3:8" ht="15">
      <c r="C37" s="291" t="s">
        <v>1047</v>
      </c>
      <c r="D37"/>
      <c r="E37"/>
      <c r="F37" s="256" t="s">
        <v>1048</v>
      </c>
      <c r="G37"/>
      <c r="H37"/>
    </row>
    <row r="38" spans="3:8" ht="15">
      <c r="C38" s="257" t="s">
        <v>1049</v>
      </c>
      <c r="D38"/>
      <c r="E38"/>
      <c r="F38"/>
      <c r="G38"/>
      <c r="H38"/>
    </row>
    <row r="39" spans="3:8" ht="12.75">
      <c r="C39" t="s">
        <v>1050</v>
      </c>
      <c r="D39"/>
      <c r="E39"/>
      <c r="F39"/>
      <c r="G39"/>
      <c r="H39"/>
    </row>
  </sheetData>
  <sheetProtection/>
  <mergeCells count="19">
    <mergeCell ref="A7:B7"/>
    <mergeCell ref="A9:B9"/>
    <mergeCell ref="D10:F10"/>
    <mergeCell ref="C7:H7"/>
    <mergeCell ref="F13:F15"/>
    <mergeCell ref="G13:G15"/>
    <mergeCell ref="B12:B15"/>
    <mergeCell ref="C12:C15"/>
    <mergeCell ref="A30:C30"/>
    <mergeCell ref="A12:A15"/>
    <mergeCell ref="A8:B8"/>
    <mergeCell ref="A3:H3"/>
    <mergeCell ref="A5:B5"/>
    <mergeCell ref="A6:B6"/>
    <mergeCell ref="C5:H5"/>
    <mergeCell ref="C6:H6"/>
    <mergeCell ref="H12:H15"/>
    <mergeCell ref="E13:E15"/>
  </mergeCells>
  <hyperlinks>
    <hyperlink ref="C24" location="'11_UAS'!A1" display="'11_UAS'!A1"/>
    <hyperlink ref="C21" location="'8_Iekšējā_ elektroapgāde'!A1" display="'8_Iekšējā_ elektroapgāde'!A1"/>
    <hyperlink ref="C26" location="'13_Apkure'!A1" display="'13_Apkure'!A1"/>
    <hyperlink ref="C22" location="'9_Iekšējais ūdensvads'!A1" display="'9_Iekšējais ūdensvads'!A1"/>
    <hyperlink ref="C23" location="'10_Iekšējā kanalizācija'!A1" display="'10_Iekšējā kanalizācija'!A1"/>
  </hyperlink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portrait" paperSize="9" scale="85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42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7109375" style="2" customWidth="1"/>
    <col min="4" max="4" width="7.140625" style="2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2" t="s">
        <v>475</v>
      </c>
      <c r="F1" s="1"/>
      <c r="G1" s="1">
        <v>2.5</v>
      </c>
      <c r="H1" s="1"/>
      <c r="I1" s="1"/>
      <c r="J1" s="20">
        <v>0.3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1039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674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1045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1"/>
      <c r="B12" s="321"/>
      <c r="C12" s="321"/>
      <c r="D12" s="321"/>
      <c r="E12" s="321"/>
      <c r="F12" s="321"/>
      <c r="G12" s="321"/>
      <c r="H12" s="321"/>
    </row>
    <row r="13" spans="1:16" ht="18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6.2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ht="15" customHeight="1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  <c r="P15" s="41">
        <v>16</v>
      </c>
    </row>
    <row r="16" spans="1:16" ht="15.75" customHeight="1" thickTop="1">
      <c r="A16" s="118"/>
      <c r="B16" s="4"/>
      <c r="C16" s="227"/>
      <c r="D16" s="4"/>
      <c r="E16" s="4"/>
      <c r="F16" s="6"/>
      <c r="G16" s="71"/>
      <c r="H16" s="6"/>
      <c r="I16" s="6"/>
      <c r="J16" s="71"/>
      <c r="K16" s="6"/>
      <c r="L16" s="6"/>
      <c r="M16" s="6"/>
      <c r="N16" s="6"/>
      <c r="O16" s="6"/>
      <c r="P16" s="6"/>
    </row>
    <row r="17" spans="1:16" s="12" customFormat="1" ht="39" customHeight="1">
      <c r="A17" s="15" t="s">
        <v>476</v>
      </c>
      <c r="B17" s="42"/>
      <c r="C17" s="68" t="s">
        <v>801</v>
      </c>
      <c r="D17" s="42" t="s">
        <v>610</v>
      </c>
      <c r="E17" s="42">
        <v>1</v>
      </c>
      <c r="F17" s="76"/>
      <c r="G17" s="228"/>
      <c r="H17" s="76"/>
      <c r="I17" s="76"/>
      <c r="J17" s="76"/>
      <c r="K17" s="76"/>
      <c r="L17" s="76"/>
      <c r="M17" s="76"/>
      <c r="N17" s="76"/>
      <c r="O17" s="76"/>
      <c r="P17" s="76"/>
    </row>
    <row r="18" spans="1:16" s="12" customFormat="1" ht="40.5" customHeight="1">
      <c r="A18" s="15" t="s">
        <v>612</v>
      </c>
      <c r="B18" s="42"/>
      <c r="C18" s="68" t="s">
        <v>372</v>
      </c>
      <c r="D18" s="42" t="s">
        <v>610</v>
      </c>
      <c r="E18" s="42">
        <v>1</v>
      </c>
      <c r="F18" s="76"/>
      <c r="G18" s="228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12" customFormat="1" ht="27.75" customHeight="1">
      <c r="A19" s="15" t="s">
        <v>613</v>
      </c>
      <c r="B19" s="128"/>
      <c r="C19" s="229" t="s">
        <v>800</v>
      </c>
      <c r="D19" s="230" t="s">
        <v>610</v>
      </c>
      <c r="E19" s="230">
        <v>1</v>
      </c>
      <c r="F19" s="231"/>
      <c r="G19" s="228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12" customFormat="1" ht="53.25" customHeight="1">
      <c r="A20" s="15" t="s">
        <v>614</v>
      </c>
      <c r="B20" s="128"/>
      <c r="C20" s="229" t="s">
        <v>624</v>
      </c>
      <c r="D20" s="230" t="s">
        <v>610</v>
      </c>
      <c r="E20" s="230">
        <v>1</v>
      </c>
      <c r="F20" s="231"/>
      <c r="G20" s="228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12" customFormat="1" ht="27" customHeight="1">
      <c r="A21" s="15" t="s">
        <v>615</v>
      </c>
      <c r="B21" s="128"/>
      <c r="C21" s="229" t="s">
        <v>799</v>
      </c>
      <c r="D21" s="230" t="s">
        <v>713</v>
      </c>
      <c r="E21" s="230">
        <v>78.5</v>
      </c>
      <c r="F21" s="76"/>
      <c r="G21" s="72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7" customFormat="1" ht="18" customHeight="1">
      <c r="A22" s="15" t="s">
        <v>499</v>
      </c>
      <c r="B22" s="6"/>
      <c r="C22" s="229" t="s">
        <v>625</v>
      </c>
      <c r="D22" s="230" t="s">
        <v>713</v>
      </c>
      <c r="E22" s="230">
        <v>32.5</v>
      </c>
      <c r="F22" s="231"/>
      <c r="G22" s="72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7" customFormat="1" ht="18" customHeight="1">
      <c r="A23" s="15" t="s">
        <v>500</v>
      </c>
      <c r="B23" s="6"/>
      <c r="C23" s="229" t="s">
        <v>802</v>
      </c>
      <c r="D23" s="230" t="s">
        <v>713</v>
      </c>
      <c r="E23" s="230">
        <v>271.8</v>
      </c>
      <c r="F23" s="231"/>
      <c r="G23" s="72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7" customFormat="1" ht="44.25" customHeight="1">
      <c r="A24" s="15" t="s">
        <v>681</v>
      </c>
      <c r="B24" s="6"/>
      <c r="C24" s="229" t="s">
        <v>626</v>
      </c>
      <c r="D24" s="230" t="s">
        <v>711</v>
      </c>
      <c r="E24" s="232">
        <f>52.33*0.15</f>
        <v>7.849499999999999</v>
      </c>
      <c r="F24" s="231"/>
      <c r="G24" s="72"/>
      <c r="H24" s="24"/>
      <c r="I24" s="24"/>
      <c r="J24" s="24"/>
      <c r="K24" s="24"/>
      <c r="L24" s="24"/>
      <c r="M24" s="24"/>
      <c r="N24" s="24"/>
      <c r="O24" s="24"/>
      <c r="P24" s="24"/>
    </row>
    <row r="25" spans="1:16" s="7" customFormat="1" ht="25.5" customHeight="1">
      <c r="A25" s="15" t="s">
        <v>682</v>
      </c>
      <c r="B25" s="6"/>
      <c r="C25" s="229" t="s">
        <v>578</v>
      </c>
      <c r="D25" s="230" t="s">
        <v>713</v>
      </c>
      <c r="E25" s="230">
        <v>50</v>
      </c>
      <c r="F25" s="231"/>
      <c r="G25" s="72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7" customFormat="1" ht="28.5" customHeight="1">
      <c r="A26" s="15" t="s">
        <v>683</v>
      </c>
      <c r="B26" s="6"/>
      <c r="C26" s="229" t="s">
        <v>194</v>
      </c>
      <c r="D26" s="230" t="s">
        <v>610</v>
      </c>
      <c r="E26" s="230">
        <v>1</v>
      </c>
      <c r="F26" s="231"/>
      <c r="G26" s="72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7" customFormat="1" ht="31.5" customHeight="1">
      <c r="A27" s="15" t="s">
        <v>685</v>
      </c>
      <c r="B27" s="6"/>
      <c r="C27" s="229" t="s">
        <v>200</v>
      </c>
      <c r="D27" s="230" t="s">
        <v>610</v>
      </c>
      <c r="E27" s="230">
        <v>1</v>
      </c>
      <c r="F27" s="231"/>
      <c r="G27" s="72"/>
      <c r="H27" s="24"/>
      <c r="I27" s="24"/>
      <c r="J27" s="24"/>
      <c r="K27" s="24"/>
      <c r="L27" s="24"/>
      <c r="M27" s="24"/>
      <c r="N27" s="24"/>
      <c r="O27" s="24"/>
      <c r="P27" s="24"/>
    </row>
    <row r="28" spans="1:16" s="7" customFormat="1" ht="16.5" customHeight="1">
      <c r="A28" s="15" t="s">
        <v>687</v>
      </c>
      <c r="B28" s="6"/>
      <c r="C28" s="229" t="s">
        <v>684</v>
      </c>
      <c r="D28" s="230" t="s">
        <v>466</v>
      </c>
      <c r="E28" s="230">
        <v>3</v>
      </c>
      <c r="F28" s="231"/>
      <c r="G28" s="72"/>
      <c r="H28" s="24"/>
      <c r="I28" s="24"/>
      <c r="J28" s="24"/>
      <c r="K28" s="24"/>
      <c r="L28" s="24"/>
      <c r="M28" s="24"/>
      <c r="N28" s="24"/>
      <c r="O28" s="24"/>
      <c r="P28" s="24"/>
    </row>
    <row r="29" spans="1:16" s="7" customFormat="1" ht="18" customHeight="1">
      <c r="A29" s="15" t="s">
        <v>688</v>
      </c>
      <c r="B29" s="6"/>
      <c r="C29" s="229" t="s">
        <v>686</v>
      </c>
      <c r="D29" s="230" t="s">
        <v>466</v>
      </c>
      <c r="E29" s="230">
        <v>13</v>
      </c>
      <c r="F29" s="231"/>
      <c r="G29" s="72"/>
      <c r="H29" s="24"/>
      <c r="I29" s="24"/>
      <c r="J29" s="24"/>
      <c r="K29" s="24"/>
      <c r="L29" s="24"/>
      <c r="M29" s="24"/>
      <c r="N29" s="24"/>
      <c r="O29" s="24"/>
      <c r="P29" s="24"/>
    </row>
    <row r="30" spans="1:16" s="7" customFormat="1" ht="14.25" customHeight="1" thickBot="1">
      <c r="A30" s="233"/>
      <c r="B30" s="233"/>
      <c r="C30" s="234"/>
      <c r="D30" s="235"/>
      <c r="E30" s="235"/>
      <c r="F30" s="236"/>
      <c r="G30" s="237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1:16" ht="13.5" thickTop="1">
      <c r="A31" s="43"/>
      <c r="B31" s="43"/>
      <c r="C31" s="5" t="s">
        <v>1043</v>
      </c>
      <c r="D31" s="6"/>
      <c r="E31" s="6"/>
      <c r="F31" s="6"/>
      <c r="G31" s="6"/>
      <c r="H31" s="6"/>
      <c r="I31" s="6"/>
      <c r="J31" s="6"/>
      <c r="K31" s="6"/>
      <c r="L31" s="26"/>
      <c r="M31" s="26"/>
      <c r="N31" s="26"/>
      <c r="O31" s="26"/>
      <c r="P31" s="26"/>
    </row>
    <row r="32" spans="1:16" ht="25.5">
      <c r="A32" s="44"/>
      <c r="B32" s="44"/>
      <c r="C32" s="102" t="s">
        <v>1046</v>
      </c>
      <c r="D32" s="45"/>
      <c r="E32" s="3"/>
      <c r="F32" s="3"/>
      <c r="G32" s="3"/>
      <c r="H32" s="3"/>
      <c r="I32" s="3"/>
      <c r="J32" s="3"/>
      <c r="K32" s="3"/>
      <c r="L32" s="24"/>
      <c r="M32" s="46"/>
      <c r="N32" s="46"/>
      <c r="O32" s="46"/>
      <c r="P32" s="46"/>
    </row>
    <row r="33" spans="1:16" ht="12.75">
      <c r="A33" s="44"/>
      <c r="B33" s="44"/>
      <c r="C33" s="155" t="s">
        <v>1044</v>
      </c>
      <c r="D33" s="3"/>
      <c r="E33" s="3"/>
      <c r="F33" s="3"/>
      <c r="G33" s="3"/>
      <c r="H33" s="3"/>
      <c r="I33" s="3"/>
      <c r="J33" s="3"/>
      <c r="K33" s="3"/>
      <c r="L33" s="24"/>
      <c r="M33" s="24"/>
      <c r="N33" s="24"/>
      <c r="O33" s="24"/>
      <c r="P33" s="24"/>
    </row>
    <row r="34" spans="7:13" ht="15">
      <c r="G34" t="s">
        <v>1047</v>
      </c>
      <c r="H34"/>
      <c r="I34"/>
      <c r="J34" s="256" t="s">
        <v>1048</v>
      </c>
      <c r="K34"/>
      <c r="L34"/>
      <c r="M34"/>
    </row>
    <row r="35" spans="1:13" ht="15">
      <c r="A35" s="318" t="s">
        <v>869</v>
      </c>
      <c r="B35" s="318"/>
      <c r="G35" s="257" t="s">
        <v>1049</v>
      </c>
      <c r="H35"/>
      <c r="I35"/>
      <c r="J35"/>
      <c r="K35"/>
      <c r="L35"/>
      <c r="M35"/>
    </row>
    <row r="36" spans="1:13" s="1" customFormat="1" ht="12.75">
      <c r="A36" s="1" t="s">
        <v>135</v>
      </c>
      <c r="D36" s="247"/>
      <c r="G36" t="s">
        <v>1050</v>
      </c>
      <c r="H36"/>
      <c r="I36"/>
      <c r="J36"/>
      <c r="K36"/>
      <c r="L36"/>
      <c r="M36"/>
    </row>
    <row r="37" spans="1:4" s="1" customFormat="1" ht="12.75">
      <c r="A37" s="1" t="s">
        <v>136</v>
      </c>
      <c r="D37" s="247"/>
    </row>
    <row r="38" spans="1:13" s="1" customFormat="1" ht="12.75">
      <c r="A38" s="1" t="s">
        <v>863</v>
      </c>
      <c r="D38" s="247"/>
      <c r="M38" s="252"/>
    </row>
    <row r="39" spans="1:4" s="1" customFormat="1" ht="12.75">
      <c r="A39" s="1" t="s">
        <v>866</v>
      </c>
      <c r="D39" s="247"/>
    </row>
    <row r="40" spans="1:4" s="1" customFormat="1" ht="12.75">
      <c r="A40" s="1" t="s">
        <v>867</v>
      </c>
      <c r="D40" s="247"/>
    </row>
    <row r="41" spans="1:4" s="1" customFormat="1" ht="12.75">
      <c r="A41" s="1" t="s">
        <v>868</v>
      </c>
      <c r="D41" s="247"/>
    </row>
    <row r="42" spans="4:16" ht="12.75">
      <c r="D42" s="1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</sheetData>
  <sheetProtection/>
  <mergeCells count="21">
    <mergeCell ref="D7:P7"/>
    <mergeCell ref="B13:B14"/>
    <mergeCell ref="C13:C14"/>
    <mergeCell ref="D13:D14"/>
    <mergeCell ref="L13:P13"/>
    <mergeCell ref="A5:C5"/>
    <mergeCell ref="A6:C6"/>
    <mergeCell ref="A7:C7"/>
    <mergeCell ref="D5:P5"/>
    <mergeCell ref="D6:P6"/>
    <mergeCell ref="A12:H12"/>
    <mergeCell ref="A8:B8"/>
    <mergeCell ref="A9:C9"/>
    <mergeCell ref="D9:L9"/>
    <mergeCell ref="A35:B35"/>
    <mergeCell ref="A10:H10"/>
    <mergeCell ref="N10:O10"/>
    <mergeCell ref="I11:P11"/>
    <mergeCell ref="E13:E14"/>
    <mergeCell ref="F13:K13"/>
    <mergeCell ref="A13:A14"/>
  </mergeCells>
  <printOptions horizontalCentered="1"/>
  <pageMargins left="0.3937007874015748" right="0.3937007874015748" top="0.984251968503937" bottom="0.5905511811023623" header="0.5118110236220472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47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2" customWidth="1"/>
    <col min="5" max="5" width="8.7109375" style="2" customWidth="1"/>
    <col min="6" max="6" width="6.7109375" style="2" customWidth="1"/>
    <col min="7" max="7" width="8.00390625" style="2" customWidth="1"/>
    <col min="8" max="8" width="7.8515625" style="2" customWidth="1"/>
    <col min="9" max="9" width="9.57421875" style="2" customWidth="1"/>
    <col min="10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2" t="s">
        <v>475</v>
      </c>
      <c r="F1" s="1"/>
      <c r="G1" s="1">
        <v>3</v>
      </c>
      <c r="H1" s="1"/>
      <c r="I1" s="1"/>
      <c r="J1" s="20">
        <v>0.1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1040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38"/>
      <c r="B3" s="38"/>
      <c r="C3" s="38"/>
      <c r="D3" s="38"/>
      <c r="E3" s="38"/>
      <c r="F3" s="38"/>
      <c r="G3" s="38" t="s">
        <v>796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7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1045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5" customHeight="1">
      <c r="A12" s="321"/>
      <c r="B12" s="321"/>
      <c r="C12" s="321"/>
      <c r="D12" s="321"/>
      <c r="E12" s="321"/>
      <c r="F12" s="321"/>
      <c r="G12" s="321"/>
      <c r="H12" s="321"/>
    </row>
    <row r="13" spans="1:16" ht="57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1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ht="15" customHeight="1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  <c r="P15" s="41">
        <v>16</v>
      </c>
    </row>
    <row r="16" spans="1:16" ht="30" customHeight="1" thickTop="1">
      <c r="A16" s="4"/>
      <c r="B16" s="4"/>
      <c r="C16" s="5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45" customHeight="1">
      <c r="A17" s="40"/>
      <c r="B17" s="40"/>
      <c r="C17" s="65" t="s">
        <v>805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27.75" customHeight="1">
      <c r="A18" s="15" t="s">
        <v>943</v>
      </c>
      <c r="B18" s="40"/>
      <c r="C18" s="68" t="s">
        <v>942</v>
      </c>
      <c r="D18" s="6" t="s">
        <v>610</v>
      </c>
      <c r="E18" s="71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4" customFormat="1" ht="15" customHeight="1">
      <c r="A19" s="15" t="s">
        <v>944</v>
      </c>
      <c r="B19" s="40"/>
      <c r="C19" s="68" t="s">
        <v>941</v>
      </c>
      <c r="D19" s="3" t="s">
        <v>713</v>
      </c>
      <c r="E19" s="72">
        <v>9.86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s="12" customFormat="1" ht="31.5" customHeight="1">
      <c r="A20" s="17" t="s">
        <v>945</v>
      </c>
      <c r="B20" s="13"/>
      <c r="C20" s="73" t="s">
        <v>712</v>
      </c>
      <c r="D20" s="13" t="s">
        <v>668</v>
      </c>
      <c r="E20" s="74">
        <f>SUM(E19*0.1)*1.55</f>
        <v>1.5283</v>
      </c>
      <c r="F20" s="13"/>
      <c r="G20" s="13"/>
      <c r="H20" s="13"/>
      <c r="I20" s="13"/>
      <c r="J20" s="75"/>
      <c r="K20" s="75"/>
      <c r="L20" s="75"/>
      <c r="M20" s="75"/>
      <c r="N20" s="75"/>
      <c r="O20" s="75"/>
      <c r="P20" s="75"/>
    </row>
    <row r="21" spans="1:16" s="16" customFormat="1" ht="15" customHeight="1">
      <c r="A21" s="15" t="s">
        <v>946</v>
      </c>
      <c r="B21" s="42"/>
      <c r="C21" s="68" t="s">
        <v>806</v>
      </c>
      <c r="D21" s="42" t="s">
        <v>711</v>
      </c>
      <c r="E21" s="42">
        <v>5.47</v>
      </c>
      <c r="F21" s="42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16" customFormat="1" ht="15" customHeight="1">
      <c r="A22" s="17" t="s">
        <v>947</v>
      </c>
      <c r="B22" s="47"/>
      <c r="C22" s="77" t="s">
        <v>804</v>
      </c>
      <c r="D22" s="47" t="s">
        <v>668</v>
      </c>
      <c r="E22" s="78">
        <f>SUM(E21*0.11)</f>
        <v>0.6017</v>
      </c>
      <c r="F22" s="47"/>
      <c r="G22" s="47"/>
      <c r="H22" s="47"/>
      <c r="I22" s="79"/>
      <c r="J22" s="79"/>
      <c r="K22" s="79"/>
      <c r="L22" s="79"/>
      <c r="M22" s="79"/>
      <c r="N22" s="79"/>
      <c r="O22" s="79"/>
      <c r="P22" s="79"/>
    </row>
    <row r="23" spans="1:16" s="16" customFormat="1" ht="15" customHeight="1">
      <c r="A23" s="17" t="s">
        <v>948</v>
      </c>
      <c r="B23" s="47"/>
      <c r="C23" s="77" t="s">
        <v>803</v>
      </c>
      <c r="D23" s="47" t="s">
        <v>667</v>
      </c>
      <c r="E23" s="47">
        <f>SUM(E21*11)</f>
        <v>60.169999999999995</v>
      </c>
      <c r="F23" s="47"/>
      <c r="G23" s="47"/>
      <c r="H23" s="47"/>
      <c r="I23" s="79"/>
      <c r="J23" s="79"/>
      <c r="K23" s="79"/>
      <c r="L23" s="79"/>
      <c r="M23" s="79"/>
      <c r="N23" s="79"/>
      <c r="O23" s="79"/>
      <c r="P23" s="79"/>
    </row>
    <row r="24" spans="1:16" ht="16.5" customHeight="1">
      <c r="A24" s="17" t="s">
        <v>124</v>
      </c>
      <c r="B24" s="47"/>
      <c r="C24" s="77" t="s">
        <v>940</v>
      </c>
      <c r="D24" s="47" t="s">
        <v>668</v>
      </c>
      <c r="E24" s="47">
        <f>ROUND(E21*1.05,2)</f>
        <v>5.74</v>
      </c>
      <c r="F24" s="47"/>
      <c r="G24" s="47"/>
      <c r="H24" s="47"/>
      <c r="I24" s="79"/>
      <c r="J24" s="79"/>
      <c r="K24" s="79"/>
      <c r="L24" s="79"/>
      <c r="M24" s="79"/>
      <c r="N24" s="79"/>
      <c r="O24" s="79"/>
      <c r="P24" s="79"/>
    </row>
    <row r="25" spans="1:16" s="7" customFormat="1" ht="27.75" customHeight="1">
      <c r="A25" s="15"/>
      <c r="B25" s="43"/>
      <c r="C25" s="80" t="s">
        <v>450</v>
      </c>
      <c r="D25" s="4"/>
      <c r="E25" s="81"/>
      <c r="F25" s="82"/>
      <c r="G25" s="79"/>
      <c r="H25" s="82"/>
      <c r="I25" s="83"/>
      <c r="J25" s="83"/>
      <c r="K25" s="84"/>
      <c r="L25" s="84"/>
      <c r="M25" s="84"/>
      <c r="N25" s="84"/>
      <c r="O25" s="84"/>
      <c r="P25" s="84"/>
    </row>
    <row r="26" spans="1:16" s="14" customFormat="1" ht="17.25" customHeight="1">
      <c r="A26" s="15" t="s">
        <v>125</v>
      </c>
      <c r="B26" s="49"/>
      <c r="C26" s="5" t="s">
        <v>37</v>
      </c>
      <c r="D26" s="6" t="s">
        <v>703</v>
      </c>
      <c r="E26" s="71">
        <v>1</v>
      </c>
      <c r="F26" s="85"/>
      <c r="G26" s="76"/>
      <c r="H26" s="85"/>
      <c r="I26" s="24"/>
      <c r="J26" s="76"/>
      <c r="K26" s="85"/>
      <c r="L26" s="85"/>
      <c r="M26" s="85"/>
      <c r="N26" s="85"/>
      <c r="O26" s="85"/>
      <c r="P26" s="85"/>
    </row>
    <row r="27" spans="1:16" s="14" customFormat="1" ht="17.25" customHeight="1">
      <c r="A27" s="17" t="s">
        <v>126</v>
      </c>
      <c r="B27" s="54"/>
      <c r="C27" s="86" t="s">
        <v>451</v>
      </c>
      <c r="D27" s="87" t="s">
        <v>703</v>
      </c>
      <c r="E27" s="88">
        <v>1</v>
      </c>
      <c r="F27" s="82"/>
      <c r="G27" s="79"/>
      <c r="H27" s="82"/>
      <c r="I27" s="75"/>
      <c r="J27" s="82"/>
      <c r="K27" s="82"/>
      <c r="L27" s="82"/>
      <c r="M27" s="82"/>
      <c r="N27" s="82"/>
      <c r="O27" s="82"/>
      <c r="P27" s="82"/>
    </row>
    <row r="28" spans="1:16" s="14" customFormat="1" ht="17.25" customHeight="1">
      <c r="A28" s="17" t="s">
        <v>127</v>
      </c>
      <c r="B28" s="54"/>
      <c r="C28" s="86" t="s">
        <v>580</v>
      </c>
      <c r="D28" s="87" t="s">
        <v>703</v>
      </c>
      <c r="E28" s="88">
        <v>17</v>
      </c>
      <c r="F28" s="82"/>
      <c r="G28" s="79"/>
      <c r="H28" s="82"/>
      <c r="I28" s="75"/>
      <c r="J28" s="82"/>
      <c r="K28" s="82"/>
      <c r="L28" s="82"/>
      <c r="M28" s="82"/>
      <c r="N28" s="82"/>
      <c r="O28" s="82"/>
      <c r="P28" s="82"/>
    </row>
    <row r="29" spans="1:16" s="14" customFormat="1" ht="17.25" customHeight="1">
      <c r="A29" s="17" t="s">
        <v>128</v>
      </c>
      <c r="B29" s="54"/>
      <c r="C29" s="86" t="s">
        <v>579</v>
      </c>
      <c r="D29" s="87" t="s">
        <v>703</v>
      </c>
      <c r="E29" s="88">
        <v>1</v>
      </c>
      <c r="F29" s="82"/>
      <c r="G29" s="79"/>
      <c r="H29" s="82"/>
      <c r="I29" s="75"/>
      <c r="J29" s="82"/>
      <c r="K29" s="82"/>
      <c r="L29" s="82"/>
      <c r="M29" s="82"/>
      <c r="N29" s="82"/>
      <c r="O29" s="82"/>
      <c r="P29" s="82"/>
    </row>
    <row r="30" spans="1:16" s="14" customFormat="1" ht="17.25" customHeight="1">
      <c r="A30" s="17" t="s">
        <v>129</v>
      </c>
      <c r="B30" s="54"/>
      <c r="C30" s="86" t="s">
        <v>745</v>
      </c>
      <c r="D30" s="87" t="s">
        <v>703</v>
      </c>
      <c r="E30" s="88">
        <v>1</v>
      </c>
      <c r="F30" s="82"/>
      <c r="G30" s="79"/>
      <c r="H30" s="82"/>
      <c r="I30" s="75"/>
      <c r="J30" s="82"/>
      <c r="K30" s="82"/>
      <c r="L30" s="82"/>
      <c r="M30" s="82"/>
      <c r="N30" s="82"/>
      <c r="O30" s="82"/>
      <c r="P30" s="82"/>
    </row>
    <row r="31" spans="1:16" s="14" customFormat="1" ht="17.25" customHeight="1">
      <c r="A31" s="17" t="s">
        <v>130</v>
      </c>
      <c r="B31" s="54"/>
      <c r="C31" s="86" t="s">
        <v>746</v>
      </c>
      <c r="D31" s="87" t="s">
        <v>703</v>
      </c>
      <c r="E31" s="88">
        <v>40</v>
      </c>
      <c r="F31" s="82"/>
      <c r="G31" s="79"/>
      <c r="H31" s="82"/>
      <c r="I31" s="75"/>
      <c r="J31" s="82"/>
      <c r="K31" s="82"/>
      <c r="L31" s="82"/>
      <c r="M31" s="82"/>
      <c r="N31" s="82"/>
      <c r="O31" s="82"/>
      <c r="P31" s="82"/>
    </row>
    <row r="32" spans="1:16" s="14" customFormat="1" ht="17.25" customHeight="1">
      <c r="A32" s="17" t="s">
        <v>131</v>
      </c>
      <c r="B32" s="54"/>
      <c r="C32" s="86" t="s">
        <v>468</v>
      </c>
      <c r="D32" s="87" t="s">
        <v>703</v>
      </c>
      <c r="E32" s="88">
        <v>1</v>
      </c>
      <c r="F32" s="82"/>
      <c r="G32" s="79"/>
      <c r="H32" s="82"/>
      <c r="I32" s="75"/>
      <c r="J32" s="82"/>
      <c r="K32" s="82"/>
      <c r="L32" s="82"/>
      <c r="M32" s="82"/>
      <c r="N32" s="82"/>
      <c r="O32" s="82"/>
      <c r="P32" s="82"/>
    </row>
    <row r="33" spans="1:16" s="70" customFormat="1" ht="30" customHeight="1">
      <c r="A33" s="15" t="s">
        <v>132</v>
      </c>
      <c r="B33" s="54"/>
      <c r="C33" s="89" t="s">
        <v>199</v>
      </c>
      <c r="D33" s="87"/>
      <c r="E33" s="88"/>
      <c r="F33" s="82"/>
      <c r="G33" s="79"/>
      <c r="H33" s="82"/>
      <c r="I33" s="75"/>
      <c r="J33" s="82"/>
      <c r="K33" s="82"/>
      <c r="L33" s="82"/>
      <c r="M33" s="82"/>
      <c r="N33" s="82"/>
      <c r="O33" s="82"/>
      <c r="P33" s="82"/>
    </row>
    <row r="34" spans="1:16" s="14" customFormat="1" ht="12.75" customHeight="1">
      <c r="A34" s="17" t="s">
        <v>133</v>
      </c>
      <c r="B34" s="69"/>
      <c r="C34" s="90" t="s">
        <v>36</v>
      </c>
      <c r="D34" s="87" t="s">
        <v>434</v>
      </c>
      <c r="E34" s="88">
        <v>9</v>
      </c>
      <c r="F34" s="82"/>
      <c r="G34" s="79"/>
      <c r="H34" s="82"/>
      <c r="I34" s="75"/>
      <c r="J34" s="79"/>
      <c r="K34" s="82"/>
      <c r="L34" s="82"/>
      <c r="M34" s="82"/>
      <c r="N34" s="82"/>
      <c r="O34" s="82"/>
      <c r="P34" s="82"/>
    </row>
    <row r="35" spans="1:16" ht="13.5" thickBot="1">
      <c r="A35" s="18"/>
      <c r="B35" s="48"/>
      <c r="C35" s="23"/>
      <c r="D35" s="48"/>
      <c r="E35" s="19"/>
      <c r="F35" s="48"/>
      <c r="G35" s="19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3.5" thickTop="1">
      <c r="A36" s="43"/>
      <c r="B36" s="43"/>
      <c r="C36" s="5" t="s">
        <v>1043</v>
      </c>
      <c r="D36" s="6"/>
      <c r="E36" s="6"/>
      <c r="F36" s="6"/>
      <c r="G36" s="6"/>
      <c r="H36" s="6"/>
      <c r="I36" s="6"/>
      <c r="J36" s="6"/>
      <c r="K36" s="6"/>
      <c r="L36" s="26"/>
      <c r="M36" s="26"/>
      <c r="N36" s="26"/>
      <c r="O36" s="26"/>
      <c r="P36" s="26"/>
    </row>
    <row r="37" spans="1:16" ht="25.5">
      <c r="A37" s="44"/>
      <c r="B37" s="44"/>
      <c r="C37" s="102" t="s">
        <v>1046</v>
      </c>
      <c r="D37" s="45"/>
      <c r="E37" s="3"/>
      <c r="F37" s="3"/>
      <c r="G37" s="3"/>
      <c r="H37" s="3"/>
      <c r="I37" s="3"/>
      <c r="J37" s="3"/>
      <c r="K37" s="3"/>
      <c r="L37" s="24"/>
      <c r="M37" s="46"/>
      <c r="N37" s="46"/>
      <c r="O37" s="46"/>
      <c r="P37" s="46"/>
    </row>
    <row r="38" spans="1:16" ht="12.75">
      <c r="A38" s="44"/>
      <c r="B38" s="44"/>
      <c r="C38" s="155" t="s">
        <v>1044</v>
      </c>
      <c r="D38" s="3"/>
      <c r="E38" s="3"/>
      <c r="F38" s="3"/>
      <c r="G38" s="3"/>
      <c r="H38" s="3"/>
      <c r="I38" s="3"/>
      <c r="J38" s="3"/>
      <c r="K38" s="3"/>
      <c r="L38" s="24"/>
      <c r="M38" s="24"/>
      <c r="N38" s="24"/>
      <c r="O38" s="24"/>
      <c r="P38" s="24"/>
    </row>
    <row r="39" spans="7:13" ht="15">
      <c r="G39" t="s">
        <v>1047</v>
      </c>
      <c r="H39"/>
      <c r="I39"/>
      <c r="J39" s="256" t="s">
        <v>1048</v>
      </c>
      <c r="K39"/>
      <c r="L39"/>
      <c r="M39"/>
    </row>
    <row r="40" spans="1:16" s="1" customFormat="1" ht="15">
      <c r="A40" s="318" t="s">
        <v>869</v>
      </c>
      <c r="B40" s="318"/>
      <c r="C40" s="2"/>
      <c r="D40" s="2"/>
      <c r="E40" s="2"/>
      <c r="F40" s="2"/>
      <c r="G40" s="257" t="s">
        <v>1049</v>
      </c>
      <c r="H40"/>
      <c r="I40"/>
      <c r="J40"/>
      <c r="K40"/>
      <c r="L40"/>
      <c r="M40"/>
      <c r="N40" s="2"/>
      <c r="O40" s="2"/>
      <c r="P40" s="2"/>
    </row>
    <row r="41" spans="1:13" s="1" customFormat="1" ht="12.75">
      <c r="A41" s="1" t="s">
        <v>135</v>
      </c>
      <c r="D41" s="247"/>
      <c r="G41" t="s">
        <v>1050</v>
      </c>
      <c r="H41"/>
      <c r="I41"/>
      <c r="J41"/>
      <c r="K41"/>
      <c r="L41"/>
      <c r="M41"/>
    </row>
    <row r="42" spans="1:4" s="1" customFormat="1" ht="12.75">
      <c r="A42" s="1" t="s">
        <v>136</v>
      </c>
      <c r="D42" s="247"/>
    </row>
    <row r="43" spans="1:13" s="1" customFormat="1" ht="12.75">
      <c r="A43" s="1" t="s">
        <v>863</v>
      </c>
      <c r="D43" s="247"/>
      <c r="M43" s="252"/>
    </row>
    <row r="44" spans="1:4" s="1" customFormat="1" ht="12.75">
      <c r="A44" s="1" t="s">
        <v>866</v>
      </c>
      <c r="D44" s="247"/>
    </row>
    <row r="45" spans="1:4" s="1" customFormat="1" ht="12.75">
      <c r="A45" s="1" t="s">
        <v>867</v>
      </c>
      <c r="D45" s="247"/>
    </row>
    <row r="46" spans="1:16" ht="12.75">
      <c r="A46" s="1" t="s">
        <v>868</v>
      </c>
      <c r="B46" s="1"/>
      <c r="C46" s="1"/>
      <c r="D46" s="2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ht="12.75">
      <c r="D47" s="1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</sheetData>
  <sheetProtection/>
  <mergeCells count="21">
    <mergeCell ref="A40:B40"/>
    <mergeCell ref="F13:K13"/>
    <mergeCell ref="A13:A14"/>
    <mergeCell ref="B13:B14"/>
    <mergeCell ref="L13:P13"/>
    <mergeCell ref="C13:C14"/>
    <mergeCell ref="D13:D14"/>
    <mergeCell ref="N10:O10"/>
    <mergeCell ref="I11:P11"/>
    <mergeCell ref="E13:E14"/>
    <mergeCell ref="A7:C7"/>
    <mergeCell ref="A9:C9"/>
    <mergeCell ref="A12:H12"/>
    <mergeCell ref="A10:H10"/>
    <mergeCell ref="A8:B8"/>
    <mergeCell ref="D9:L9"/>
    <mergeCell ref="A5:C5"/>
    <mergeCell ref="D5:P5"/>
    <mergeCell ref="A6:C6"/>
    <mergeCell ref="D6:P6"/>
    <mergeCell ref="D7:P7"/>
  </mergeCells>
  <printOptions horizontalCentered="1"/>
  <pageMargins left="0.3937007874015748" right="0.3937007874015748" top="0.984251968503937" bottom="0.5905511811023623" header="0.5905511811023623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P39"/>
  <sheetViews>
    <sheetView view="pageBreakPreview" zoomScaleSheetLayoutView="100" zoomScalePageLayoutView="0" workbookViewId="0" topLeftCell="A2">
      <selection activeCell="D13" sqref="D13:D14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11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0" ht="12.75" hidden="1" outlineLevel="1">
      <c r="D1" s="11" t="s">
        <v>475</v>
      </c>
      <c r="G1" s="2">
        <v>3</v>
      </c>
      <c r="J1" s="20">
        <v>0.08</v>
      </c>
    </row>
    <row r="2" spans="1:16" ht="13.5" collapsed="1" thickBot="1">
      <c r="A2" s="116"/>
      <c r="B2" s="116"/>
      <c r="C2" s="116"/>
      <c r="D2" s="116"/>
      <c r="E2" s="116"/>
      <c r="F2" s="116"/>
      <c r="G2" s="116" t="s">
        <v>1041</v>
      </c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3.5" thickTop="1">
      <c r="A3" s="117"/>
      <c r="B3" s="117"/>
      <c r="C3" s="117"/>
      <c r="D3" s="117"/>
      <c r="E3" s="117"/>
      <c r="F3" s="117"/>
      <c r="G3" s="117" t="s">
        <v>603</v>
      </c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6" ht="12.75">
      <c r="A9" s="301" t="s">
        <v>1074</v>
      </c>
      <c r="B9" s="301"/>
      <c r="C9" s="301"/>
      <c r="D9" s="301" t="s">
        <v>1071</v>
      </c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01"/>
      <c r="B12" s="301"/>
      <c r="C12" s="301"/>
      <c r="D12" s="301"/>
      <c r="E12" s="301"/>
      <c r="F12" s="301"/>
      <c r="G12" s="301"/>
      <c r="H12" s="301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7.7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ht="12.75" customHeight="1" thickBo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  <c r="P15" s="41">
        <v>16</v>
      </c>
    </row>
    <row r="16" spans="1:16" s="9" customFormat="1" ht="18" customHeight="1" thickTop="1">
      <c r="A16" s="57"/>
      <c r="B16" s="57"/>
      <c r="C16" s="80" t="s">
        <v>201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12" customFormat="1" ht="104.25" customHeight="1">
      <c r="A17" s="15" t="s">
        <v>1042</v>
      </c>
      <c r="B17" s="251"/>
      <c r="C17" s="5" t="s">
        <v>31</v>
      </c>
      <c r="D17" s="128" t="s">
        <v>713</v>
      </c>
      <c r="E17" s="24">
        <v>124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12" customFormat="1" ht="107.25" customHeight="1">
      <c r="A18" s="15" t="s">
        <v>0</v>
      </c>
      <c r="B18" s="251"/>
      <c r="C18" s="5" t="s">
        <v>30</v>
      </c>
      <c r="D18" s="128" t="s">
        <v>713</v>
      </c>
      <c r="E18" s="24">
        <v>31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9" customFormat="1" ht="18" customHeight="1">
      <c r="A19" s="15"/>
      <c r="B19" s="57"/>
      <c r="C19" s="80" t="s">
        <v>202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2" customFormat="1" ht="16.5" customHeight="1">
      <c r="A20" s="15" t="s">
        <v>1</v>
      </c>
      <c r="B20" s="128"/>
      <c r="C20" s="102" t="s">
        <v>203</v>
      </c>
      <c r="D20" s="42" t="s">
        <v>713</v>
      </c>
      <c r="E20" s="76">
        <v>13.22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16" customFormat="1" ht="16.5" customHeight="1">
      <c r="A21" s="17" t="s">
        <v>2</v>
      </c>
      <c r="B21" s="133"/>
      <c r="C21" s="77" t="s">
        <v>29</v>
      </c>
      <c r="D21" s="133" t="s">
        <v>668</v>
      </c>
      <c r="E21" s="79">
        <f>SUM(E20*0.15)</f>
        <v>1.983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16" customFormat="1" ht="18" customHeight="1">
      <c r="A22" s="17" t="s">
        <v>3</v>
      </c>
      <c r="B22" s="133"/>
      <c r="C22" s="77" t="s">
        <v>481</v>
      </c>
      <c r="D22" s="133" t="s">
        <v>669</v>
      </c>
      <c r="E22" s="126">
        <f>SUM(E21*0.18)*1.05</f>
        <v>0.374787</v>
      </c>
      <c r="F22" s="79"/>
      <c r="G22" s="79"/>
      <c r="H22" s="79"/>
      <c r="I22" s="126"/>
      <c r="J22" s="79"/>
      <c r="K22" s="79"/>
      <c r="L22" s="79"/>
      <c r="M22" s="79"/>
      <c r="N22" s="79"/>
      <c r="O22" s="79"/>
      <c r="P22" s="79"/>
    </row>
    <row r="23" spans="1:16" s="12" customFormat="1" ht="25.5" customHeight="1">
      <c r="A23" s="15" t="s">
        <v>4</v>
      </c>
      <c r="B23" s="128"/>
      <c r="C23" s="68" t="s">
        <v>32</v>
      </c>
      <c r="D23" s="128" t="s">
        <v>777</v>
      </c>
      <c r="E23" s="76">
        <v>9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16" customFormat="1" ht="15.75" customHeight="1">
      <c r="A24" s="17" t="s">
        <v>5</v>
      </c>
      <c r="B24" s="133"/>
      <c r="C24" s="77" t="s">
        <v>675</v>
      </c>
      <c r="D24" s="133" t="s">
        <v>466</v>
      </c>
      <c r="E24" s="126">
        <v>4</v>
      </c>
      <c r="F24" s="79"/>
      <c r="G24" s="79"/>
      <c r="H24" s="79"/>
      <c r="I24" s="126"/>
      <c r="J24" s="79"/>
      <c r="K24" s="79"/>
      <c r="L24" s="79"/>
      <c r="M24" s="79"/>
      <c r="N24" s="79"/>
      <c r="O24" s="79"/>
      <c r="P24" s="79"/>
    </row>
    <row r="25" spans="1:16" s="16" customFormat="1" ht="15.75" customHeight="1">
      <c r="A25" s="17" t="s">
        <v>6</v>
      </c>
      <c r="B25" s="133"/>
      <c r="C25" s="77" t="s">
        <v>676</v>
      </c>
      <c r="D25" s="133" t="s">
        <v>466</v>
      </c>
      <c r="E25" s="126">
        <v>2</v>
      </c>
      <c r="F25" s="79"/>
      <c r="G25" s="79"/>
      <c r="H25" s="79"/>
      <c r="I25" s="126"/>
      <c r="J25" s="79"/>
      <c r="K25" s="79"/>
      <c r="L25" s="79"/>
      <c r="M25" s="79"/>
      <c r="N25" s="79"/>
      <c r="O25" s="79"/>
      <c r="P25" s="79"/>
    </row>
    <row r="26" spans="1:16" s="16" customFormat="1" ht="15.75" customHeight="1">
      <c r="A26" s="17" t="s">
        <v>7</v>
      </c>
      <c r="B26" s="133"/>
      <c r="C26" s="77" t="s">
        <v>677</v>
      </c>
      <c r="D26" s="133" t="s">
        <v>466</v>
      </c>
      <c r="E26" s="126">
        <v>3</v>
      </c>
      <c r="F26" s="79"/>
      <c r="G26" s="79"/>
      <c r="H26" s="79"/>
      <c r="I26" s="126"/>
      <c r="J26" s="79"/>
      <c r="K26" s="79"/>
      <c r="L26" s="79"/>
      <c r="M26" s="79"/>
      <c r="N26" s="79"/>
      <c r="O26" s="79"/>
      <c r="P26" s="79"/>
    </row>
    <row r="27" spans="1:16" s="16" customFormat="1" ht="15.75" customHeight="1" thickBot="1">
      <c r="A27" s="113" t="s">
        <v>8</v>
      </c>
      <c r="B27" s="136"/>
      <c r="C27" s="23" t="s">
        <v>643</v>
      </c>
      <c r="D27" s="136" t="s">
        <v>465</v>
      </c>
      <c r="E27" s="115">
        <v>1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ht="13.5" thickTop="1">
      <c r="A28" s="49"/>
      <c r="B28" s="43"/>
      <c r="C28" s="5" t="s">
        <v>1043</v>
      </c>
      <c r="D28" s="81"/>
      <c r="E28" s="26"/>
      <c r="F28" s="85"/>
      <c r="G28" s="26"/>
      <c r="H28" s="26"/>
      <c r="I28" s="85"/>
      <c r="J28" s="26"/>
      <c r="K28" s="85"/>
      <c r="L28" s="26"/>
      <c r="M28" s="26"/>
      <c r="N28" s="26"/>
      <c r="O28" s="26"/>
      <c r="P28" s="26"/>
    </row>
    <row r="29" spans="1:16" ht="25.5">
      <c r="A29" s="44"/>
      <c r="B29" s="44"/>
      <c r="C29" s="102" t="s">
        <v>1046</v>
      </c>
      <c r="D29" s="226"/>
      <c r="E29" s="24"/>
      <c r="F29" s="24"/>
      <c r="G29" s="24"/>
      <c r="H29" s="24"/>
      <c r="I29" s="24"/>
      <c r="J29" s="24"/>
      <c r="K29" s="24"/>
      <c r="L29" s="24"/>
      <c r="M29" s="46"/>
      <c r="N29" s="46"/>
      <c r="O29" s="46"/>
      <c r="P29" s="46"/>
    </row>
    <row r="30" spans="1:16" ht="12.75">
      <c r="A30" s="44"/>
      <c r="B30" s="44"/>
      <c r="C30" s="155" t="s">
        <v>1044</v>
      </c>
      <c r="D30" s="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7:13" ht="15">
      <c r="G31" t="s">
        <v>1047</v>
      </c>
      <c r="H31"/>
      <c r="I31"/>
      <c r="J31" s="256" t="s">
        <v>1048</v>
      </c>
      <c r="K31"/>
      <c r="L31"/>
      <c r="M31"/>
    </row>
    <row r="32" spans="1:13" ht="15">
      <c r="A32" s="318" t="s">
        <v>869</v>
      </c>
      <c r="B32" s="318"/>
      <c r="D32" s="2"/>
      <c r="G32" s="257" t="s">
        <v>1049</v>
      </c>
      <c r="H32"/>
      <c r="I32"/>
      <c r="J32"/>
      <c r="K32"/>
      <c r="L32"/>
      <c r="M32"/>
    </row>
    <row r="33" spans="1:13" s="1" customFormat="1" ht="12.75">
      <c r="A33" s="1" t="s">
        <v>135</v>
      </c>
      <c r="D33" s="247"/>
      <c r="G33" t="s">
        <v>1050</v>
      </c>
      <c r="H33"/>
      <c r="I33"/>
      <c r="J33"/>
      <c r="K33"/>
      <c r="L33"/>
      <c r="M33"/>
    </row>
    <row r="34" spans="1:4" s="1" customFormat="1" ht="12.75">
      <c r="A34" s="1" t="s">
        <v>136</v>
      </c>
      <c r="D34" s="247"/>
    </row>
    <row r="35" spans="1:13" s="1" customFormat="1" ht="12.75">
      <c r="A35" s="1" t="s">
        <v>863</v>
      </c>
      <c r="D35" s="247"/>
      <c r="M35" s="252"/>
    </row>
    <row r="36" spans="1:4" s="1" customFormat="1" ht="12.75">
      <c r="A36" s="1" t="s">
        <v>866</v>
      </c>
      <c r="D36" s="247"/>
    </row>
    <row r="37" spans="1:4" s="1" customFormat="1" ht="12.75">
      <c r="A37" s="1" t="s">
        <v>867</v>
      </c>
      <c r="D37" s="247"/>
    </row>
    <row r="38" spans="1:4" s="1" customFormat="1" ht="12.75">
      <c r="A38" s="1" t="s">
        <v>868</v>
      </c>
      <c r="D38" s="247"/>
    </row>
    <row r="39" spans="6:16" ht="12.75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</sheetData>
  <sheetProtection/>
  <mergeCells count="21">
    <mergeCell ref="I11:P11"/>
    <mergeCell ref="D9:P9"/>
    <mergeCell ref="E13:E14"/>
    <mergeCell ref="B13:B14"/>
    <mergeCell ref="A5:C5"/>
    <mergeCell ref="D5:P5"/>
    <mergeCell ref="D6:P6"/>
    <mergeCell ref="A10:H10"/>
    <mergeCell ref="A9:C9"/>
    <mergeCell ref="A6:C6"/>
    <mergeCell ref="A8:B8"/>
    <mergeCell ref="D7:P7"/>
    <mergeCell ref="A7:C7"/>
    <mergeCell ref="N10:O10"/>
    <mergeCell ref="A32:B32"/>
    <mergeCell ref="L13:P13"/>
    <mergeCell ref="A12:H12"/>
    <mergeCell ref="A13:A14"/>
    <mergeCell ref="D13:D14"/>
    <mergeCell ref="C13:C14"/>
    <mergeCell ref="F13:K13"/>
  </mergeCells>
  <printOptions horizontalCentered="1"/>
  <pageMargins left="0.3937007874015748" right="0.3937007874015748" top="0.7874015748031497" bottom="0.3937007874015748" header="0.5905511811023623" footer="0.1968503937007874"/>
  <pageSetup horizontalDpi="600" verticalDpi="600" orientation="landscape" paperSize="9" scale="85" r:id="rId1"/>
  <headerFooter alignWithMargins="0">
    <oddFooter>&amp;CPage &amp;P&amp;R&amp;A</oddFooter>
  </headerFooter>
  <rowBreaks count="2" manualBreakCount="2">
    <brk id="1" max="255" man="1"/>
    <brk id="2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50"/>
  <sheetViews>
    <sheetView view="pageBreakPreview" zoomScaleSheetLayoutView="100" zoomScalePageLayoutView="0" workbookViewId="0" topLeftCell="A2">
      <selection activeCell="C11" sqref="C11"/>
    </sheetView>
  </sheetViews>
  <sheetFormatPr defaultColWidth="9.140625" defaultRowHeight="12.75" outlineLevelRow="1"/>
  <cols>
    <col min="1" max="1" width="7.140625" style="1" customWidth="1"/>
    <col min="2" max="2" width="5.00390625" style="1" customWidth="1"/>
    <col min="3" max="3" width="33.57421875" style="1" customWidth="1"/>
    <col min="4" max="4" width="7.140625" style="1" customWidth="1"/>
    <col min="5" max="8" width="8.57421875" style="1" customWidth="1"/>
    <col min="9" max="9" width="10.00390625" style="1" customWidth="1"/>
    <col min="10" max="10" width="8.57421875" style="1" customWidth="1"/>
    <col min="11" max="16" width="10.00390625" style="1" customWidth="1"/>
    <col min="17" max="16384" width="9.140625" style="1" customWidth="1"/>
  </cols>
  <sheetData>
    <row r="1" spans="4:10" ht="12.75" hidden="1" outlineLevel="1">
      <c r="D1" s="2" t="s">
        <v>475</v>
      </c>
      <c r="G1" s="1">
        <v>3</v>
      </c>
      <c r="J1" s="50">
        <v>0.1</v>
      </c>
    </row>
    <row r="2" spans="1:16" ht="15.75" collapsed="1" thickBot="1">
      <c r="A2" s="218"/>
      <c r="B2" s="218"/>
      <c r="C2" s="218"/>
      <c r="D2" s="218"/>
      <c r="E2" s="218"/>
      <c r="F2" s="218"/>
      <c r="G2" s="218" t="s">
        <v>18</v>
      </c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6.5" thickTop="1">
      <c r="A3" s="219"/>
      <c r="B3" s="219"/>
      <c r="C3" s="219"/>
      <c r="D3" s="219"/>
      <c r="E3" s="219"/>
      <c r="F3" s="219"/>
      <c r="G3" s="220" t="s">
        <v>705</v>
      </c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5.7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1:16" ht="12.75" customHeight="1">
      <c r="A5" s="321" t="s">
        <v>443</v>
      </c>
      <c r="B5" s="321"/>
      <c r="C5" s="32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21" t="s">
        <v>444</v>
      </c>
      <c r="B6" s="321"/>
      <c r="C6" s="32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21" t="s">
        <v>445</v>
      </c>
      <c r="B7" s="321"/>
      <c r="C7" s="32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21" t="s">
        <v>1070</v>
      </c>
      <c r="B8" s="321"/>
      <c r="C8" s="295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0" ht="14.25" customHeight="1">
      <c r="A9" s="296" t="s">
        <v>1072</v>
      </c>
      <c r="B9" s="296"/>
      <c r="C9" s="296"/>
      <c r="D9" s="2" t="s">
        <v>1071</v>
      </c>
      <c r="E9" s="2"/>
      <c r="F9" s="2"/>
      <c r="G9" s="2"/>
      <c r="H9" s="2"/>
      <c r="I9" s="259"/>
      <c r="J9" s="259"/>
    </row>
    <row r="10" spans="1:16" ht="12.75">
      <c r="A10" s="321"/>
      <c r="B10" s="321"/>
      <c r="C10" s="321"/>
      <c r="D10" s="321"/>
      <c r="E10" s="321"/>
      <c r="F10" s="321"/>
      <c r="G10" s="321"/>
      <c r="H10" s="321"/>
      <c r="I10" s="222"/>
      <c r="J10" s="222"/>
      <c r="K10" s="223"/>
      <c r="L10" s="222"/>
      <c r="M10" s="222"/>
      <c r="N10" s="323"/>
      <c r="O10" s="323"/>
      <c r="P10" s="222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21"/>
      <c r="B12" s="321"/>
      <c r="C12" s="321"/>
      <c r="D12" s="321"/>
      <c r="E12" s="321"/>
      <c r="F12" s="321"/>
      <c r="G12" s="321"/>
      <c r="H12" s="321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2" t="s">
        <v>439</v>
      </c>
      <c r="G13" s="322"/>
      <c r="H13" s="322"/>
      <c r="I13" s="322"/>
      <c r="J13" s="322"/>
      <c r="K13" s="322"/>
      <c r="L13" s="322" t="s">
        <v>440</v>
      </c>
      <c r="M13" s="322" t="s">
        <v>440</v>
      </c>
      <c r="N13" s="322"/>
      <c r="O13" s="322"/>
      <c r="P13" s="322"/>
    </row>
    <row r="14" spans="1:16" ht="57.7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2" customFormat="1" ht="12.7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2" customFormat="1" ht="16.5" customHeight="1" thickTop="1">
      <c r="A16" s="124"/>
      <c r="B16" s="40"/>
      <c r="C16" s="224"/>
      <c r="D16" s="40"/>
      <c r="E16" s="67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24"/>
    </row>
    <row r="17" spans="1:16" s="2" customFormat="1" ht="15.75" customHeight="1">
      <c r="A17" s="6"/>
      <c r="B17" s="4"/>
      <c r="C17" s="225" t="s">
        <v>470</v>
      </c>
      <c r="D17" s="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71"/>
    </row>
    <row r="18" spans="1:16" s="7" customFormat="1" ht="42" customHeight="1">
      <c r="A18" s="124" t="s">
        <v>607</v>
      </c>
      <c r="B18" s="3"/>
      <c r="C18" s="68" t="s">
        <v>33</v>
      </c>
      <c r="D18" s="3" t="s">
        <v>466</v>
      </c>
      <c r="E18" s="72">
        <f>SUM(E19:E20)</f>
        <v>3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4" customFormat="1" ht="18.75" customHeight="1">
      <c r="A19" s="125" t="s">
        <v>608</v>
      </c>
      <c r="B19" s="13"/>
      <c r="C19" s="77" t="s">
        <v>702</v>
      </c>
      <c r="D19" s="13" t="s">
        <v>466</v>
      </c>
      <c r="E19" s="74">
        <v>2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14" customFormat="1" ht="15.75" customHeight="1">
      <c r="A20" s="125" t="s">
        <v>751</v>
      </c>
      <c r="B20" s="13"/>
      <c r="C20" s="77" t="s">
        <v>1022</v>
      </c>
      <c r="D20" s="13" t="s">
        <v>466</v>
      </c>
      <c r="E20" s="74">
        <v>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14" customFormat="1" ht="14.25" customHeight="1">
      <c r="A21" s="125" t="s">
        <v>752</v>
      </c>
      <c r="B21" s="13"/>
      <c r="C21" s="77" t="s">
        <v>616</v>
      </c>
      <c r="D21" s="13" t="s">
        <v>466</v>
      </c>
      <c r="E21" s="74">
        <v>3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14" customFormat="1" ht="15" customHeight="1">
      <c r="A22" s="125" t="s">
        <v>609</v>
      </c>
      <c r="B22" s="13"/>
      <c r="C22" s="77" t="s">
        <v>412</v>
      </c>
      <c r="D22" s="13" t="s">
        <v>466</v>
      </c>
      <c r="E22" s="74">
        <v>3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14" customFormat="1" ht="40.5" customHeight="1">
      <c r="A23" s="125" t="s">
        <v>627</v>
      </c>
      <c r="B23" s="13"/>
      <c r="C23" s="77" t="s">
        <v>704</v>
      </c>
      <c r="D23" s="13" t="s">
        <v>703</v>
      </c>
      <c r="E23" s="74">
        <v>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" customFormat="1" ht="16.5" customHeight="1">
      <c r="A24" s="124"/>
      <c r="B24" s="40"/>
      <c r="C24" s="224" t="s">
        <v>473</v>
      </c>
      <c r="D24" s="40"/>
      <c r="E24" s="67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24"/>
    </row>
    <row r="25" spans="1:16" s="2" customFormat="1" ht="54" customHeight="1">
      <c r="A25" s="124" t="s">
        <v>628</v>
      </c>
      <c r="B25" s="40"/>
      <c r="C25" s="68" t="s">
        <v>1030</v>
      </c>
      <c r="D25" s="3" t="s">
        <v>466</v>
      </c>
      <c r="E25" s="72">
        <f>SUM(E26:E36)</f>
        <v>20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14" customFormat="1" ht="17.25" customHeight="1">
      <c r="A26" s="125" t="s">
        <v>629</v>
      </c>
      <c r="B26" s="13"/>
      <c r="C26" s="77" t="s">
        <v>1023</v>
      </c>
      <c r="D26" s="13" t="s">
        <v>466</v>
      </c>
      <c r="E26" s="74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14" customFormat="1" ht="17.25" customHeight="1">
      <c r="A27" s="125" t="s">
        <v>630</v>
      </c>
      <c r="B27" s="13"/>
      <c r="C27" s="77" t="s">
        <v>1024</v>
      </c>
      <c r="D27" s="13" t="s">
        <v>466</v>
      </c>
      <c r="E27" s="74">
        <v>2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s="14" customFormat="1" ht="17.25" customHeight="1">
      <c r="A28" s="125" t="s">
        <v>631</v>
      </c>
      <c r="B28" s="13"/>
      <c r="C28" s="77" t="s">
        <v>1026</v>
      </c>
      <c r="D28" s="13" t="s">
        <v>466</v>
      </c>
      <c r="E28" s="74">
        <v>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s="14" customFormat="1" ht="14.25" customHeight="1">
      <c r="A29" s="125" t="s">
        <v>9</v>
      </c>
      <c r="B29" s="13"/>
      <c r="C29" s="77" t="s">
        <v>1027</v>
      </c>
      <c r="D29" s="13" t="s">
        <v>466</v>
      </c>
      <c r="E29" s="74">
        <v>1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14" customFormat="1" ht="14.25" customHeight="1">
      <c r="A30" s="125" t="s">
        <v>10</v>
      </c>
      <c r="B30" s="13"/>
      <c r="C30" s="77" t="s">
        <v>1028</v>
      </c>
      <c r="D30" s="13" t="s">
        <v>466</v>
      </c>
      <c r="E30" s="74">
        <v>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s="14" customFormat="1" ht="14.25" customHeight="1">
      <c r="A31" s="125" t="s">
        <v>11</v>
      </c>
      <c r="B31" s="13"/>
      <c r="C31" s="77" t="s">
        <v>1029</v>
      </c>
      <c r="D31" s="13" t="s">
        <v>466</v>
      </c>
      <c r="E31" s="74">
        <v>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14" customFormat="1" ht="14.25" customHeight="1">
      <c r="A32" s="125" t="s">
        <v>12</v>
      </c>
      <c r="B32" s="13"/>
      <c r="C32" s="77" t="s">
        <v>678</v>
      </c>
      <c r="D32" s="13" t="s">
        <v>466</v>
      </c>
      <c r="E32" s="74">
        <v>5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s="14" customFormat="1" ht="14.25" customHeight="1">
      <c r="A33" s="125" t="s">
        <v>13</v>
      </c>
      <c r="B33" s="13"/>
      <c r="C33" s="77" t="s">
        <v>679</v>
      </c>
      <c r="D33" s="13" t="s">
        <v>466</v>
      </c>
      <c r="E33" s="74">
        <v>5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s="14" customFormat="1" ht="14.25" customHeight="1">
      <c r="A34" s="125" t="s">
        <v>14</v>
      </c>
      <c r="B34" s="13"/>
      <c r="C34" s="77" t="s">
        <v>34</v>
      </c>
      <c r="D34" s="13" t="s">
        <v>466</v>
      </c>
      <c r="E34" s="74">
        <v>1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14" customFormat="1" ht="14.25" customHeight="1">
      <c r="A35" s="125" t="s">
        <v>15</v>
      </c>
      <c r="B35" s="13"/>
      <c r="C35" s="77" t="s">
        <v>35</v>
      </c>
      <c r="D35" s="13" t="s">
        <v>466</v>
      </c>
      <c r="E35" s="74">
        <v>1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s="14" customFormat="1" ht="14.25" customHeight="1">
      <c r="A36" s="125" t="s">
        <v>16</v>
      </c>
      <c r="B36" s="13"/>
      <c r="C36" s="77" t="s">
        <v>1025</v>
      </c>
      <c r="D36" s="13" t="s">
        <v>466</v>
      </c>
      <c r="E36" s="74">
        <v>1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14" customFormat="1" ht="43.5" customHeight="1">
      <c r="A37" s="125" t="s">
        <v>17</v>
      </c>
      <c r="B37" s="13"/>
      <c r="C37" s="77" t="s">
        <v>704</v>
      </c>
      <c r="D37" s="13" t="s">
        <v>471</v>
      </c>
      <c r="E37" s="74">
        <v>1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14" customFormat="1" ht="14.25" customHeight="1" thickBot="1">
      <c r="A38" s="18"/>
      <c r="B38" s="48"/>
      <c r="C38" s="23"/>
      <c r="D38" s="48"/>
      <c r="E38" s="1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2" customFormat="1" ht="13.5" thickTop="1">
      <c r="A39" s="49"/>
      <c r="B39" s="43"/>
      <c r="C39" s="5" t="s">
        <v>1043</v>
      </c>
      <c r="D39" s="109"/>
      <c r="E39" s="109"/>
      <c r="F39" s="85"/>
      <c r="G39" s="26"/>
      <c r="H39" s="26"/>
      <c r="I39" s="85"/>
      <c r="J39" s="26"/>
      <c r="K39" s="85"/>
      <c r="L39" s="26"/>
      <c r="M39" s="26"/>
      <c r="N39" s="26"/>
      <c r="O39" s="26"/>
      <c r="P39" s="26"/>
    </row>
    <row r="40" spans="1:16" s="2" customFormat="1" ht="25.5">
      <c r="A40" s="44"/>
      <c r="B40" s="44"/>
      <c r="C40" s="102" t="s">
        <v>1046</v>
      </c>
      <c r="D40" s="226"/>
      <c r="E40" s="40"/>
      <c r="F40" s="83"/>
      <c r="G40" s="83"/>
      <c r="H40" s="83"/>
      <c r="I40" s="83"/>
      <c r="J40" s="83"/>
      <c r="K40" s="83"/>
      <c r="L40" s="83"/>
      <c r="M40" s="46"/>
      <c r="N40" s="46"/>
      <c r="O40" s="46"/>
      <c r="P40" s="46"/>
    </row>
    <row r="41" spans="1:16" s="2" customFormat="1" ht="12.75">
      <c r="A41" s="44"/>
      <c r="B41" s="44"/>
      <c r="C41" s="155" t="s">
        <v>1044</v>
      </c>
      <c r="D41" s="3"/>
      <c r="E41" s="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7:13" ht="15">
      <c r="G42" s="291" t="s">
        <v>1047</v>
      </c>
      <c r="H42"/>
      <c r="I42"/>
      <c r="J42" s="256" t="s">
        <v>1048</v>
      </c>
      <c r="K42"/>
      <c r="L42"/>
      <c r="M42"/>
    </row>
    <row r="43" spans="1:13" s="2" customFormat="1" ht="15">
      <c r="A43" s="318" t="s">
        <v>869</v>
      </c>
      <c r="B43" s="318"/>
      <c r="G43" s="257" t="s">
        <v>1049</v>
      </c>
      <c r="H43"/>
      <c r="I43"/>
      <c r="J43"/>
      <c r="K43"/>
      <c r="L43"/>
      <c r="M43"/>
    </row>
    <row r="44" spans="1:13" s="249" customFormat="1" ht="12.75">
      <c r="A44" s="249" t="s">
        <v>135</v>
      </c>
      <c r="D44" s="250"/>
      <c r="G44" t="s">
        <v>1050</v>
      </c>
      <c r="H44"/>
      <c r="I44"/>
      <c r="J44"/>
      <c r="K44"/>
      <c r="L44"/>
      <c r="M44"/>
    </row>
    <row r="45" spans="1:4" s="249" customFormat="1" ht="12">
      <c r="A45" s="249" t="s">
        <v>136</v>
      </c>
      <c r="D45" s="250"/>
    </row>
    <row r="46" spans="1:4" s="249" customFormat="1" ht="12">
      <c r="A46" s="249" t="s">
        <v>863</v>
      </c>
      <c r="D46" s="250"/>
    </row>
    <row r="47" spans="1:4" s="249" customFormat="1" ht="12">
      <c r="A47" s="249" t="s">
        <v>866</v>
      </c>
      <c r="D47" s="250"/>
    </row>
    <row r="48" spans="1:4" s="249" customFormat="1" ht="12">
      <c r="A48" s="249" t="s">
        <v>867</v>
      </c>
      <c r="D48" s="250"/>
    </row>
    <row r="49" spans="1:4" s="249" customFormat="1" ht="12">
      <c r="A49" s="249" t="s">
        <v>868</v>
      </c>
      <c r="D49" s="250"/>
    </row>
    <row r="50" spans="4:16" s="2" customFormat="1" ht="12.75">
      <c r="D50" s="1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</sheetData>
  <sheetProtection/>
  <mergeCells count="20">
    <mergeCell ref="A7:C7"/>
    <mergeCell ref="A9:C9"/>
    <mergeCell ref="B13:B14"/>
    <mergeCell ref="D7:P7"/>
    <mergeCell ref="N10:O10"/>
    <mergeCell ref="I11:P11"/>
    <mergeCell ref="C13:C14"/>
    <mergeCell ref="D13:D14"/>
    <mergeCell ref="A12:H12"/>
    <mergeCell ref="A10:H10"/>
    <mergeCell ref="A8:B8"/>
    <mergeCell ref="A43:B43"/>
    <mergeCell ref="A5:C5"/>
    <mergeCell ref="D5:P5"/>
    <mergeCell ref="A6:C6"/>
    <mergeCell ref="D6:P6"/>
    <mergeCell ref="A13:A14"/>
    <mergeCell ref="E13:E14"/>
    <mergeCell ref="F13:K13"/>
    <mergeCell ref="L13:P13"/>
  </mergeCells>
  <printOptions horizontalCentered="1"/>
  <pageMargins left="0.3937007874015748" right="0.3937007874015748" top="0.984251968503937" bottom="0.5905511811023623" header="0.6299212598425197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P90"/>
  <sheetViews>
    <sheetView view="pageBreakPreview" zoomScaleSheetLayoutView="100" zoomScalePageLayoutView="0" workbookViewId="0" topLeftCell="A23">
      <selection activeCell="A17" sqref="A17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2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0" ht="12.75" hidden="1" outlineLevel="1">
      <c r="D1" s="2" t="s">
        <v>475</v>
      </c>
      <c r="G1" s="2">
        <v>3</v>
      </c>
      <c r="J1" s="20">
        <v>0.1</v>
      </c>
    </row>
    <row r="2" spans="1:16" ht="17.25" customHeight="1" collapsed="1" thickBot="1">
      <c r="A2" s="32"/>
      <c r="B2" s="32"/>
      <c r="C2" s="32"/>
      <c r="D2" s="32"/>
      <c r="E2" s="32"/>
      <c r="F2" s="32"/>
      <c r="G2" s="32" t="s">
        <v>19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501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s="1" customFormat="1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01"/>
      <c r="B12" s="301"/>
      <c r="C12" s="301"/>
      <c r="D12" s="301"/>
      <c r="E12" s="301"/>
      <c r="F12" s="301"/>
      <c r="G12" s="301"/>
      <c r="H12" s="301"/>
    </row>
    <row r="13" spans="1:16" s="27" customFormat="1" ht="14.25" customHeight="1">
      <c r="A13" s="324" t="s">
        <v>435</v>
      </c>
      <c r="B13" s="325" t="s">
        <v>457</v>
      </c>
      <c r="C13" s="326" t="s">
        <v>436</v>
      </c>
      <c r="D13" s="325" t="s">
        <v>437</v>
      </c>
      <c r="E13" s="325" t="s">
        <v>438</v>
      </c>
      <c r="F13" s="326" t="s">
        <v>439</v>
      </c>
      <c r="G13" s="326"/>
      <c r="H13" s="326"/>
      <c r="I13" s="326"/>
      <c r="J13" s="326"/>
      <c r="K13" s="326"/>
      <c r="L13" s="326" t="s">
        <v>440</v>
      </c>
      <c r="M13" s="326" t="s">
        <v>440</v>
      </c>
      <c r="N13" s="326"/>
      <c r="O13" s="326"/>
      <c r="P13" s="326"/>
    </row>
    <row r="14" spans="1:16" s="27" customFormat="1" ht="58.5" customHeight="1">
      <c r="A14" s="324"/>
      <c r="B14" s="325"/>
      <c r="C14" s="326"/>
      <c r="D14" s="325"/>
      <c r="E14" s="325"/>
      <c r="F14" s="210" t="s">
        <v>446</v>
      </c>
      <c r="G14" s="210" t="s">
        <v>455</v>
      </c>
      <c r="H14" s="210" t="s">
        <v>447</v>
      </c>
      <c r="I14" s="210" t="s">
        <v>448</v>
      </c>
      <c r="J14" s="210" t="s">
        <v>442</v>
      </c>
      <c r="K14" s="210" t="s">
        <v>449</v>
      </c>
      <c r="L14" s="210" t="s">
        <v>456</v>
      </c>
      <c r="M14" s="210" t="s">
        <v>441</v>
      </c>
      <c r="N14" s="210" t="s">
        <v>452</v>
      </c>
      <c r="O14" s="210" t="s">
        <v>442</v>
      </c>
      <c r="P14" s="210" t="s">
        <v>453</v>
      </c>
    </row>
    <row r="15" spans="1:16" s="8" customFormat="1" ht="13.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33" customFormat="1" ht="17.25" customHeight="1" thickTop="1">
      <c r="A16" s="124"/>
      <c r="B16" s="13"/>
      <c r="C16" s="214" t="s">
        <v>744</v>
      </c>
      <c r="D16" s="13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s="33" customFormat="1" ht="17.25" customHeight="1">
      <c r="A17" s="124" t="s">
        <v>197</v>
      </c>
      <c r="B17" s="13"/>
      <c r="C17" s="68" t="s">
        <v>623</v>
      </c>
      <c r="D17" s="3" t="s">
        <v>713</v>
      </c>
      <c r="E17" s="72">
        <v>20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33" customFormat="1" ht="17.25" customHeight="1">
      <c r="A18" s="125" t="s">
        <v>198</v>
      </c>
      <c r="B18" s="13"/>
      <c r="C18" s="77" t="s">
        <v>709</v>
      </c>
      <c r="D18" s="13" t="s">
        <v>668</v>
      </c>
      <c r="E18" s="74">
        <f>SUM(E17*0.05)*1.03</f>
        <v>1.03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s="33" customFormat="1" ht="30" customHeight="1">
      <c r="A19" s="124" t="s">
        <v>243</v>
      </c>
      <c r="B19" s="13"/>
      <c r="C19" s="68" t="s">
        <v>786</v>
      </c>
      <c r="D19" s="3" t="s">
        <v>713</v>
      </c>
      <c r="E19" s="72">
        <v>84</v>
      </c>
      <c r="F19" s="24"/>
      <c r="G19" s="24"/>
      <c r="H19" s="24"/>
      <c r="I19" s="83"/>
      <c r="J19" s="24"/>
      <c r="K19" s="24"/>
      <c r="L19" s="24"/>
      <c r="M19" s="24"/>
      <c r="N19" s="24"/>
      <c r="O19" s="24"/>
      <c r="P19" s="24"/>
    </row>
    <row r="20" spans="1:16" s="33" customFormat="1" ht="15" customHeight="1">
      <c r="A20" s="125" t="s">
        <v>244</v>
      </c>
      <c r="B20" s="13"/>
      <c r="C20" s="77" t="s">
        <v>883</v>
      </c>
      <c r="D20" s="13" t="s">
        <v>467</v>
      </c>
      <c r="E20" s="74">
        <f>SUM(E19*2)*1.03</f>
        <v>173.04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14" customFormat="1" ht="17.25" customHeight="1">
      <c r="A21" s="125" t="s">
        <v>245</v>
      </c>
      <c r="B21" s="13"/>
      <c r="C21" s="77" t="s">
        <v>877</v>
      </c>
      <c r="D21" s="13" t="s">
        <v>434</v>
      </c>
      <c r="E21" s="74">
        <v>72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56" customFormat="1" ht="29.25" customHeight="1">
      <c r="A22" s="124" t="s">
        <v>246</v>
      </c>
      <c r="B22" s="211"/>
      <c r="C22" s="68" t="s">
        <v>503</v>
      </c>
      <c r="D22" s="3" t="s">
        <v>713</v>
      </c>
      <c r="E22" s="72">
        <v>508.89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4" customFormat="1" ht="17.25" customHeight="1">
      <c r="A23" s="125"/>
      <c r="B23" s="13"/>
      <c r="C23" s="174" t="s">
        <v>619</v>
      </c>
      <c r="D23" s="13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10" customFormat="1" ht="15.75" customHeight="1">
      <c r="A24" s="124" t="s">
        <v>247</v>
      </c>
      <c r="B24" s="40"/>
      <c r="C24" s="68" t="s">
        <v>671</v>
      </c>
      <c r="D24" s="3" t="s">
        <v>713</v>
      </c>
      <c r="E24" s="72">
        <v>104</v>
      </c>
      <c r="F24" s="24"/>
      <c r="G24" s="24"/>
      <c r="H24" s="24"/>
      <c r="I24" s="83"/>
      <c r="J24" s="24"/>
      <c r="K24" s="24"/>
      <c r="L24" s="24"/>
      <c r="M24" s="24"/>
      <c r="N24" s="24"/>
      <c r="O24" s="24"/>
      <c r="P24" s="24"/>
    </row>
    <row r="25" spans="1:16" s="33" customFormat="1" ht="15" customHeight="1">
      <c r="A25" s="125" t="s">
        <v>248</v>
      </c>
      <c r="B25" s="13"/>
      <c r="C25" s="77" t="s">
        <v>482</v>
      </c>
      <c r="D25" s="13" t="s">
        <v>467</v>
      </c>
      <c r="E25" s="74">
        <f>SUM(E24*4)</f>
        <v>416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33" customFormat="1" ht="15" customHeight="1">
      <c r="A26" s="125" t="s">
        <v>249</v>
      </c>
      <c r="B26" s="13"/>
      <c r="C26" s="77" t="s">
        <v>672</v>
      </c>
      <c r="D26" s="13" t="s">
        <v>454</v>
      </c>
      <c r="E26" s="74">
        <f>SUM(E24*1.1)</f>
        <v>114.4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33" customFormat="1" ht="18" customHeight="1">
      <c r="A27" s="125" t="s">
        <v>250</v>
      </c>
      <c r="B27" s="13"/>
      <c r="C27" s="77" t="s">
        <v>484</v>
      </c>
      <c r="D27" s="13" t="s">
        <v>467</v>
      </c>
      <c r="E27" s="74">
        <f>SUM(E24*0.6)</f>
        <v>62.4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s="33" customFormat="1" ht="18" customHeight="1">
      <c r="A28" s="125"/>
      <c r="B28" s="13"/>
      <c r="C28" s="174" t="s">
        <v>582</v>
      </c>
      <c r="D28" s="13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s="52" customFormat="1" ht="39.75" customHeight="1">
      <c r="A29" s="124" t="s">
        <v>251</v>
      </c>
      <c r="B29" s="211"/>
      <c r="C29" s="68" t="s">
        <v>692</v>
      </c>
      <c r="D29" s="3" t="s">
        <v>713</v>
      </c>
      <c r="E29" s="72">
        <v>210.8</v>
      </c>
      <c r="F29" s="120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s="33" customFormat="1" ht="15" customHeight="1">
      <c r="A30" s="125" t="s">
        <v>252</v>
      </c>
      <c r="B30" s="13"/>
      <c r="C30" s="77" t="s">
        <v>622</v>
      </c>
      <c r="D30" s="13" t="s">
        <v>454</v>
      </c>
      <c r="E30" s="74">
        <f>SUM(E29*1.04)</f>
        <v>219.23200000000003</v>
      </c>
      <c r="F30" s="79"/>
      <c r="G30" s="79"/>
      <c r="H30" s="79"/>
      <c r="I30" s="126"/>
      <c r="J30" s="79"/>
      <c r="K30" s="79"/>
      <c r="L30" s="79"/>
      <c r="M30" s="79"/>
      <c r="N30" s="79"/>
      <c r="O30" s="79"/>
      <c r="P30" s="79"/>
    </row>
    <row r="31" spans="1:16" s="33" customFormat="1" ht="15" customHeight="1">
      <c r="A31" s="125" t="s">
        <v>253</v>
      </c>
      <c r="B31" s="13"/>
      <c r="C31" s="77" t="s">
        <v>693</v>
      </c>
      <c r="D31" s="13" t="s">
        <v>467</v>
      </c>
      <c r="E31" s="74">
        <f>SUM(E29*0.4)</f>
        <v>84.32000000000001</v>
      </c>
      <c r="F31" s="79"/>
      <c r="G31" s="79"/>
      <c r="H31" s="79"/>
      <c r="I31" s="126"/>
      <c r="J31" s="79"/>
      <c r="K31" s="79"/>
      <c r="L31" s="79"/>
      <c r="M31" s="79"/>
      <c r="N31" s="79"/>
      <c r="O31" s="79"/>
      <c r="P31" s="79"/>
    </row>
    <row r="32" spans="1:16" s="33" customFormat="1" ht="15" customHeight="1">
      <c r="A32" s="125" t="s">
        <v>254</v>
      </c>
      <c r="B32" s="13"/>
      <c r="C32" s="77" t="s">
        <v>694</v>
      </c>
      <c r="D32" s="13" t="s">
        <v>434</v>
      </c>
      <c r="E32" s="74">
        <v>250</v>
      </c>
      <c r="F32" s="79"/>
      <c r="G32" s="79"/>
      <c r="H32" s="79"/>
      <c r="I32" s="126"/>
      <c r="J32" s="79"/>
      <c r="K32" s="79"/>
      <c r="L32" s="79"/>
      <c r="M32" s="79"/>
      <c r="N32" s="79"/>
      <c r="O32" s="79"/>
      <c r="P32" s="79"/>
    </row>
    <row r="33" spans="1:16" s="33" customFormat="1" ht="15" customHeight="1">
      <c r="A33" s="125"/>
      <c r="B33" s="13"/>
      <c r="C33" s="174" t="s">
        <v>620</v>
      </c>
      <c r="D33" s="1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s="53" customFormat="1" ht="13.5" customHeight="1">
      <c r="A34" s="124" t="s">
        <v>255</v>
      </c>
      <c r="B34" s="3"/>
      <c r="C34" s="68" t="s">
        <v>621</v>
      </c>
      <c r="D34" s="3" t="s">
        <v>713</v>
      </c>
      <c r="E34" s="72">
        <v>109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33" customFormat="1" ht="13.5" customHeight="1">
      <c r="A35" s="125" t="s">
        <v>256</v>
      </c>
      <c r="B35" s="13"/>
      <c r="C35" s="77" t="s">
        <v>502</v>
      </c>
      <c r="D35" s="13" t="s">
        <v>667</v>
      </c>
      <c r="E35" s="74">
        <f>SUM(E34*1.08)</f>
        <v>117.72000000000001</v>
      </c>
      <c r="F35" s="75"/>
      <c r="G35" s="79"/>
      <c r="H35" s="79"/>
      <c r="I35" s="75"/>
      <c r="J35" s="75"/>
      <c r="K35" s="75"/>
      <c r="L35" s="75"/>
      <c r="M35" s="75"/>
      <c r="N35" s="75"/>
      <c r="O35" s="75"/>
      <c r="P35" s="75"/>
    </row>
    <row r="36" spans="1:16" s="33" customFormat="1" ht="13.5" customHeight="1">
      <c r="A36" s="125" t="s">
        <v>257</v>
      </c>
      <c r="B36" s="13"/>
      <c r="C36" s="77" t="s">
        <v>468</v>
      </c>
      <c r="D36" s="13" t="s">
        <v>667</v>
      </c>
      <c r="E36" s="74">
        <f>E34</f>
        <v>109</v>
      </c>
      <c r="F36" s="75"/>
      <c r="G36" s="79"/>
      <c r="H36" s="79"/>
      <c r="I36" s="75"/>
      <c r="J36" s="75"/>
      <c r="K36" s="75"/>
      <c r="L36" s="75"/>
      <c r="M36" s="75"/>
      <c r="N36" s="75"/>
      <c r="O36" s="75"/>
      <c r="P36" s="75"/>
    </row>
    <row r="37" spans="1:16" s="53" customFormat="1" ht="13.5" customHeight="1">
      <c r="A37" s="124" t="s">
        <v>258</v>
      </c>
      <c r="B37" s="3"/>
      <c r="C37" s="68" t="s">
        <v>695</v>
      </c>
      <c r="D37" s="3" t="s">
        <v>434</v>
      </c>
      <c r="E37" s="72">
        <v>235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33" customFormat="1" ht="13.5" customHeight="1">
      <c r="A38" s="125" t="s">
        <v>259</v>
      </c>
      <c r="B38" s="13"/>
      <c r="C38" s="77" t="s">
        <v>696</v>
      </c>
      <c r="D38" s="13" t="s">
        <v>434</v>
      </c>
      <c r="E38" s="74">
        <f>SUM(E37*1.05)</f>
        <v>246.75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s="33" customFormat="1" ht="13.5" customHeight="1">
      <c r="A39" s="125" t="s">
        <v>329</v>
      </c>
      <c r="B39" s="13"/>
      <c r="C39" s="77" t="s">
        <v>468</v>
      </c>
      <c r="D39" s="13" t="s">
        <v>434</v>
      </c>
      <c r="E39" s="74">
        <f>E37</f>
        <v>235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3.5" customHeight="1">
      <c r="A40" s="124"/>
      <c r="B40" s="40"/>
      <c r="C40" s="212" t="s">
        <v>617</v>
      </c>
      <c r="D40" s="40"/>
      <c r="E40" s="67"/>
      <c r="F40" s="67"/>
      <c r="G40" s="67"/>
      <c r="H40" s="83"/>
      <c r="I40" s="83"/>
      <c r="J40" s="83"/>
      <c r="K40" s="83"/>
      <c r="L40" s="83"/>
      <c r="M40" s="83"/>
      <c r="N40" s="83"/>
      <c r="O40" s="83"/>
      <c r="P40" s="83"/>
    </row>
    <row r="41" spans="1:16" s="7" customFormat="1" ht="27.75" customHeight="1">
      <c r="A41" s="124" t="s">
        <v>330</v>
      </c>
      <c r="B41" s="3"/>
      <c r="C41" s="68" t="s">
        <v>706</v>
      </c>
      <c r="D41" s="3" t="s">
        <v>713</v>
      </c>
      <c r="E41" s="72">
        <v>595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14" customFormat="1" ht="13.5" customHeight="1">
      <c r="A42" s="213" t="s">
        <v>331</v>
      </c>
      <c r="B42" s="13"/>
      <c r="C42" s="77" t="s">
        <v>707</v>
      </c>
      <c r="D42" s="13" t="s">
        <v>467</v>
      </c>
      <c r="E42" s="74">
        <f>SUM(E41*0.2)</f>
        <v>119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14" customFormat="1" ht="13.5" customHeight="1">
      <c r="A43" s="213" t="s">
        <v>332</v>
      </c>
      <c r="B43" s="13"/>
      <c r="C43" s="77" t="s">
        <v>483</v>
      </c>
      <c r="D43" s="13" t="s">
        <v>467</v>
      </c>
      <c r="E43" s="74">
        <f>SUM(E41*4.75)*1.03</f>
        <v>2911.0375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7" customFormat="1" ht="27" customHeight="1">
      <c r="A44" s="124" t="s">
        <v>333</v>
      </c>
      <c r="B44" s="3"/>
      <c r="C44" s="68" t="s">
        <v>874</v>
      </c>
      <c r="D44" s="3" t="s">
        <v>713</v>
      </c>
      <c r="E44" s="72">
        <v>595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s="14" customFormat="1" ht="13.5" customHeight="1">
      <c r="A45" s="125" t="s">
        <v>334</v>
      </c>
      <c r="B45" s="13"/>
      <c r="C45" s="77" t="s">
        <v>879</v>
      </c>
      <c r="D45" s="13" t="s">
        <v>474</v>
      </c>
      <c r="E45" s="74">
        <f>SUM(E44*0.25)</f>
        <v>148.75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s="14" customFormat="1" ht="13.5" customHeight="1">
      <c r="A46" s="125" t="s">
        <v>335</v>
      </c>
      <c r="B46" s="13"/>
      <c r="C46" s="77" t="s">
        <v>673</v>
      </c>
      <c r="D46" s="13" t="s">
        <v>467</v>
      </c>
      <c r="E46" s="74">
        <f>SUM(E44*1.64)</f>
        <v>975.8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s="14" customFormat="1" ht="13.5" customHeight="1">
      <c r="A47" s="125" t="s">
        <v>336</v>
      </c>
      <c r="B47" s="13"/>
      <c r="C47" s="77" t="s">
        <v>881</v>
      </c>
      <c r="D47" s="13" t="s">
        <v>667</v>
      </c>
      <c r="E47" s="74">
        <f>SUM(E44*0.005)</f>
        <v>2.975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s="14" customFormat="1" ht="13.5" customHeight="1">
      <c r="A48" s="125" t="s">
        <v>337</v>
      </c>
      <c r="B48" s="13"/>
      <c r="C48" s="77" t="s">
        <v>638</v>
      </c>
      <c r="D48" s="13" t="s">
        <v>667</v>
      </c>
      <c r="E48" s="74">
        <f>E44</f>
        <v>595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s="7" customFormat="1" ht="13.5" customHeight="1">
      <c r="A49" s="124" t="s">
        <v>338</v>
      </c>
      <c r="B49" s="3"/>
      <c r="C49" s="68" t="s">
        <v>873</v>
      </c>
      <c r="D49" s="3" t="s">
        <v>713</v>
      </c>
      <c r="E49" s="72">
        <v>595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s="14" customFormat="1" ht="13.5" customHeight="1">
      <c r="A50" s="125" t="s">
        <v>339</v>
      </c>
      <c r="B50" s="13"/>
      <c r="C50" s="77" t="s">
        <v>879</v>
      </c>
      <c r="D50" s="13" t="s">
        <v>474</v>
      </c>
      <c r="E50" s="74">
        <f>SUM(E49*0.15)</f>
        <v>89.25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s="14" customFormat="1" ht="13.5" customHeight="1">
      <c r="A51" s="125" t="s">
        <v>340</v>
      </c>
      <c r="B51" s="13"/>
      <c r="C51" s="77" t="s">
        <v>487</v>
      </c>
      <c r="D51" s="13" t="s">
        <v>474</v>
      </c>
      <c r="E51" s="74">
        <f>SUM(E49*0.25)</f>
        <v>148.75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s="14" customFormat="1" ht="38.25" customHeight="1">
      <c r="A52" s="124" t="s">
        <v>341</v>
      </c>
      <c r="B52" s="13"/>
      <c r="C52" s="68" t="s">
        <v>506</v>
      </c>
      <c r="D52" s="3" t="s">
        <v>713</v>
      </c>
      <c r="E52" s="72">
        <v>299.14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s="14" customFormat="1" ht="13.5" customHeight="1">
      <c r="A53" s="125" t="s">
        <v>342</v>
      </c>
      <c r="B53" s="13"/>
      <c r="C53" s="77" t="s">
        <v>480</v>
      </c>
      <c r="D53" s="13" t="s">
        <v>474</v>
      </c>
      <c r="E53" s="74">
        <f>SUM(E52*0.15)</f>
        <v>44.870999999999995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14" customFormat="1" ht="13.5" customHeight="1">
      <c r="A54" s="125" t="s">
        <v>343</v>
      </c>
      <c r="B54" s="13"/>
      <c r="C54" s="77" t="s">
        <v>673</v>
      </c>
      <c r="D54" s="13" t="s">
        <v>467</v>
      </c>
      <c r="E54" s="74">
        <f>SUM(E52*0.6)</f>
        <v>179.48399999999998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14" customFormat="1" ht="13.5" customHeight="1">
      <c r="A55" s="125" t="s">
        <v>344</v>
      </c>
      <c r="B55" s="13"/>
      <c r="C55" s="77" t="s">
        <v>881</v>
      </c>
      <c r="D55" s="13" t="s">
        <v>667</v>
      </c>
      <c r="E55" s="74">
        <f>SUM(E52*0.005)</f>
        <v>1.4957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s="14" customFormat="1" ht="13.5" customHeight="1">
      <c r="A56" s="125" t="s">
        <v>345</v>
      </c>
      <c r="B56" s="13"/>
      <c r="C56" s="77" t="s">
        <v>876</v>
      </c>
      <c r="D56" s="13" t="s">
        <v>667</v>
      </c>
      <c r="E56" s="74">
        <f>SUM(E52)</f>
        <v>299.14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s="14" customFormat="1" ht="13.5" customHeight="1">
      <c r="A57" s="124" t="s">
        <v>346</v>
      </c>
      <c r="B57" s="13"/>
      <c r="C57" s="68" t="s">
        <v>875</v>
      </c>
      <c r="D57" s="3" t="s">
        <v>713</v>
      </c>
      <c r="E57" s="72">
        <v>222.5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s="14" customFormat="1" ht="13.5" customHeight="1">
      <c r="A58" s="125" t="s">
        <v>347</v>
      </c>
      <c r="B58" s="13"/>
      <c r="C58" s="77" t="s">
        <v>879</v>
      </c>
      <c r="D58" s="13" t="s">
        <v>474</v>
      </c>
      <c r="E58" s="74">
        <f>SUM(E57*0.15)</f>
        <v>33.375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s="14" customFormat="1" ht="13.5" customHeight="1">
      <c r="A59" s="125" t="s">
        <v>348</v>
      </c>
      <c r="B59" s="13"/>
      <c r="C59" s="77" t="s">
        <v>487</v>
      </c>
      <c r="D59" s="13" t="s">
        <v>474</v>
      </c>
      <c r="E59" s="74">
        <f>SUM(E57*0.25)</f>
        <v>55.625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s="33" customFormat="1" ht="25.5" customHeight="1">
      <c r="A60" s="124" t="s">
        <v>349</v>
      </c>
      <c r="B60" s="13"/>
      <c r="C60" s="68" t="s">
        <v>708</v>
      </c>
      <c r="D60" s="3" t="s">
        <v>713</v>
      </c>
      <c r="E60" s="72">
        <v>105</v>
      </c>
      <c r="F60" s="24"/>
      <c r="G60" s="24"/>
      <c r="H60" s="24"/>
      <c r="I60" s="83"/>
      <c r="J60" s="24"/>
      <c r="K60" s="24"/>
      <c r="L60" s="24"/>
      <c r="M60" s="24"/>
      <c r="N60" s="24"/>
      <c r="O60" s="24"/>
      <c r="P60" s="24"/>
    </row>
    <row r="61" spans="1:16" s="33" customFormat="1" ht="15" customHeight="1">
      <c r="A61" s="125" t="s">
        <v>350</v>
      </c>
      <c r="B61" s="13"/>
      <c r="C61" s="77" t="s">
        <v>883</v>
      </c>
      <c r="D61" s="13" t="s">
        <v>467</v>
      </c>
      <c r="E61" s="74">
        <f>SUM(E60*2)*1.03</f>
        <v>216.3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s="14" customFormat="1" ht="15" customHeight="1">
      <c r="A62" s="125" t="s">
        <v>351</v>
      </c>
      <c r="B62" s="13"/>
      <c r="C62" s="77" t="s">
        <v>877</v>
      </c>
      <c r="D62" s="13" t="s">
        <v>434</v>
      </c>
      <c r="E62" s="74">
        <v>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s="14" customFormat="1" ht="14.25" customHeight="1">
      <c r="A63" s="124" t="s">
        <v>352</v>
      </c>
      <c r="B63" s="13"/>
      <c r="C63" s="68" t="s">
        <v>700</v>
      </c>
      <c r="D63" s="3" t="s">
        <v>713</v>
      </c>
      <c r="E63" s="72">
        <v>105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s="14" customFormat="1" ht="15" customHeight="1">
      <c r="A64" s="125" t="s">
        <v>353</v>
      </c>
      <c r="B64" s="13"/>
      <c r="C64" s="77" t="s">
        <v>878</v>
      </c>
      <c r="D64" s="13" t="s">
        <v>467</v>
      </c>
      <c r="E64" s="74">
        <f>SUM(E63*3.5)</f>
        <v>367.5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s="14" customFormat="1" ht="15" customHeight="1">
      <c r="A65" s="125" t="s">
        <v>354</v>
      </c>
      <c r="B65" s="13"/>
      <c r="C65" s="77" t="s">
        <v>672</v>
      </c>
      <c r="D65" s="13" t="s">
        <v>667</v>
      </c>
      <c r="E65" s="74">
        <f>SUM(E63*1.1)</f>
        <v>115.50000000000001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s="14" customFormat="1" ht="15" customHeight="1">
      <c r="A66" s="125" t="s">
        <v>355</v>
      </c>
      <c r="B66" s="13"/>
      <c r="C66" s="77" t="s">
        <v>484</v>
      </c>
      <c r="D66" s="13" t="s">
        <v>467</v>
      </c>
      <c r="E66" s="74">
        <f>SUM(E63*0.6)</f>
        <v>63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s="14" customFormat="1" ht="15" customHeight="1">
      <c r="A67" s="124" t="s">
        <v>356</v>
      </c>
      <c r="B67" s="13"/>
      <c r="C67" s="68" t="s">
        <v>504</v>
      </c>
      <c r="D67" s="3" t="s">
        <v>713</v>
      </c>
      <c r="E67" s="72">
        <v>37.7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s="14" customFormat="1" ht="15" customHeight="1">
      <c r="A68" s="125" t="s">
        <v>357</v>
      </c>
      <c r="B68" s="13"/>
      <c r="C68" s="77" t="s">
        <v>505</v>
      </c>
      <c r="D68" s="13" t="s">
        <v>667</v>
      </c>
      <c r="E68" s="74">
        <f>SUM(E67*1.1)</f>
        <v>41.470000000000006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s="10" customFormat="1" ht="15" customHeight="1">
      <c r="A69" s="124"/>
      <c r="B69" s="40"/>
      <c r="C69" s="212" t="s">
        <v>670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s="7" customFormat="1" ht="24.75" customHeight="1">
      <c r="A70" s="124" t="s">
        <v>358</v>
      </c>
      <c r="B70" s="3"/>
      <c r="C70" s="68" t="s">
        <v>882</v>
      </c>
      <c r="D70" s="3" t="s">
        <v>713</v>
      </c>
      <c r="E70" s="72">
        <v>517.33</v>
      </c>
      <c r="F70" s="24"/>
      <c r="G70" s="72"/>
      <c r="H70" s="24"/>
      <c r="I70" s="24"/>
      <c r="J70" s="24"/>
      <c r="K70" s="24"/>
      <c r="L70" s="24"/>
      <c r="M70" s="24"/>
      <c r="N70" s="24"/>
      <c r="O70" s="24"/>
      <c r="P70" s="24"/>
    </row>
    <row r="71" spans="1:16" s="14" customFormat="1" ht="15" customHeight="1">
      <c r="A71" s="125" t="s">
        <v>359</v>
      </c>
      <c r="B71" s="13"/>
      <c r="C71" s="77" t="s">
        <v>879</v>
      </c>
      <c r="D71" s="13" t="s">
        <v>474</v>
      </c>
      <c r="E71" s="127">
        <f>SUM(E70*0.15)</f>
        <v>77.5995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s="14" customFormat="1" ht="15" customHeight="1">
      <c r="A72" s="125" t="s">
        <v>360</v>
      </c>
      <c r="B72" s="13"/>
      <c r="C72" s="77" t="s">
        <v>880</v>
      </c>
      <c r="D72" s="13" t="s">
        <v>467</v>
      </c>
      <c r="E72" s="74">
        <f>SUM(E70*1.2)</f>
        <v>620.796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s="14" customFormat="1" ht="15" customHeight="1">
      <c r="A73" s="125" t="s">
        <v>361</v>
      </c>
      <c r="B73" s="13"/>
      <c r="C73" s="77" t="s">
        <v>881</v>
      </c>
      <c r="D73" s="13" t="s">
        <v>667</v>
      </c>
      <c r="E73" s="74">
        <f>SUM(E70*0.01)</f>
        <v>5.1733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s="14" customFormat="1" ht="15" customHeight="1">
      <c r="A74" s="124" t="s">
        <v>362</v>
      </c>
      <c r="B74" s="13"/>
      <c r="C74" s="68" t="s">
        <v>605</v>
      </c>
      <c r="D74" s="3" t="s">
        <v>713</v>
      </c>
      <c r="E74" s="72">
        <v>454.36</v>
      </c>
      <c r="F74" s="72"/>
      <c r="G74" s="72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14" customFormat="1" ht="15" customHeight="1">
      <c r="A75" s="124" t="s">
        <v>795</v>
      </c>
      <c r="B75" s="13"/>
      <c r="C75" s="68" t="s">
        <v>760</v>
      </c>
      <c r="D75" s="3" t="s">
        <v>713</v>
      </c>
      <c r="E75" s="72">
        <v>63</v>
      </c>
      <c r="F75" s="72"/>
      <c r="G75" s="72"/>
      <c r="H75" s="24"/>
      <c r="I75" s="24"/>
      <c r="J75" s="24"/>
      <c r="K75" s="24"/>
      <c r="L75" s="24"/>
      <c r="M75" s="24"/>
      <c r="N75" s="24"/>
      <c r="O75" s="24"/>
      <c r="P75" s="24"/>
    </row>
    <row r="76" spans="1:16" s="33" customFormat="1" ht="15" customHeight="1">
      <c r="A76" s="124"/>
      <c r="B76" s="13"/>
      <c r="C76" s="214" t="s">
        <v>196</v>
      </c>
      <c r="D76" s="13"/>
      <c r="E76" s="74"/>
      <c r="F76" s="72"/>
      <c r="G76" s="72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33" customFormat="1" ht="30" customHeight="1">
      <c r="A77" s="124" t="s">
        <v>363</v>
      </c>
      <c r="B77" s="13"/>
      <c r="C77" s="68" t="s">
        <v>242</v>
      </c>
      <c r="D77" s="211" t="s">
        <v>610</v>
      </c>
      <c r="E77" s="215">
        <v>1</v>
      </c>
      <c r="F77" s="72"/>
      <c r="G77" s="72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14" customFormat="1" ht="7.5" customHeight="1" thickBot="1">
      <c r="A78" s="18"/>
      <c r="B78" s="48"/>
      <c r="C78" s="216"/>
      <c r="D78" s="48"/>
      <c r="E78" s="217"/>
      <c r="F78" s="19"/>
      <c r="G78" s="19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8.75" customHeight="1" thickTop="1">
      <c r="A79" s="49"/>
      <c r="B79" s="43"/>
      <c r="C79" s="5" t="s">
        <v>1043</v>
      </c>
      <c r="D79" s="109"/>
      <c r="E79" s="109"/>
      <c r="F79" s="6"/>
      <c r="G79" s="109"/>
      <c r="H79" s="109"/>
      <c r="I79" s="6"/>
      <c r="J79" s="109"/>
      <c r="K79" s="6"/>
      <c r="L79" s="26"/>
      <c r="M79" s="26"/>
      <c r="N79" s="26"/>
      <c r="O79" s="26"/>
      <c r="P79" s="26"/>
    </row>
    <row r="80" spans="1:16" ht="25.5">
      <c r="A80" s="44"/>
      <c r="B80" s="44"/>
      <c r="C80" s="102" t="s">
        <v>1046</v>
      </c>
      <c r="D80" s="138"/>
      <c r="E80" s="6"/>
      <c r="F80" s="6"/>
      <c r="G80" s="6"/>
      <c r="H80" s="6"/>
      <c r="I80" s="6"/>
      <c r="J80" s="6"/>
      <c r="K80" s="6"/>
      <c r="L80" s="85"/>
      <c r="M80" s="139"/>
      <c r="N80" s="139"/>
      <c r="O80" s="139"/>
      <c r="P80" s="139"/>
    </row>
    <row r="81" spans="1:16" ht="12.75">
      <c r="A81" s="44"/>
      <c r="B81" s="44"/>
      <c r="C81" s="155" t="s">
        <v>1044</v>
      </c>
      <c r="D81" s="3"/>
      <c r="E81" s="3"/>
      <c r="F81" s="3"/>
      <c r="G81" s="3"/>
      <c r="H81" s="3"/>
      <c r="I81" s="3"/>
      <c r="J81" s="3"/>
      <c r="K81" s="3"/>
      <c r="L81" s="24"/>
      <c r="M81" s="24"/>
      <c r="N81" s="24"/>
      <c r="O81" s="24"/>
      <c r="P81" s="24"/>
    </row>
    <row r="82" spans="7:13" ht="7.5" customHeight="1">
      <c r="G82" t="s">
        <v>1047</v>
      </c>
      <c r="H82"/>
      <c r="I82"/>
      <c r="J82" s="256" t="s">
        <v>1048</v>
      </c>
      <c r="K82"/>
      <c r="L82"/>
      <c r="M82"/>
    </row>
    <row r="83" spans="1:13" ht="15">
      <c r="A83" s="318" t="s">
        <v>869</v>
      </c>
      <c r="B83" s="318"/>
      <c r="G83" s="257" t="s">
        <v>1049</v>
      </c>
      <c r="H83"/>
      <c r="I83"/>
      <c r="J83"/>
      <c r="K83"/>
      <c r="L83"/>
      <c r="M83"/>
    </row>
    <row r="84" spans="1:13" s="249" customFormat="1" ht="12.75">
      <c r="A84" s="249" t="s">
        <v>135</v>
      </c>
      <c r="D84" s="250"/>
      <c r="G84" t="s">
        <v>1050</v>
      </c>
      <c r="H84"/>
      <c r="I84"/>
      <c r="J84"/>
      <c r="K84"/>
      <c r="L84"/>
      <c r="M84"/>
    </row>
    <row r="85" spans="1:4" s="249" customFormat="1" ht="12">
      <c r="A85" s="249" t="s">
        <v>136</v>
      </c>
      <c r="D85" s="250"/>
    </row>
    <row r="86" spans="1:4" s="249" customFormat="1" ht="12">
      <c r="A86" s="249" t="s">
        <v>863</v>
      </c>
      <c r="D86" s="250"/>
    </row>
    <row r="87" spans="1:4" s="249" customFormat="1" ht="12">
      <c r="A87" s="249" t="s">
        <v>866</v>
      </c>
      <c r="D87" s="250"/>
    </row>
    <row r="88" spans="1:4" s="249" customFormat="1" ht="12">
      <c r="A88" s="249" t="s">
        <v>867</v>
      </c>
      <c r="D88" s="250"/>
    </row>
    <row r="89" spans="1:4" s="249" customFormat="1" ht="12">
      <c r="A89" s="249" t="s">
        <v>868</v>
      </c>
      <c r="D89" s="250"/>
    </row>
    <row r="90" spans="4:16" ht="12.75">
      <c r="D90" s="1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</sheetData>
  <sheetProtection/>
  <mergeCells count="21">
    <mergeCell ref="A10:H10"/>
    <mergeCell ref="F13:K13"/>
    <mergeCell ref="L13:P13"/>
    <mergeCell ref="A7:C7"/>
    <mergeCell ref="B13:B14"/>
    <mergeCell ref="D7:P7"/>
    <mergeCell ref="N10:O10"/>
    <mergeCell ref="I11:P11"/>
    <mergeCell ref="C13:C14"/>
    <mergeCell ref="D13:D14"/>
    <mergeCell ref="A12:H12"/>
    <mergeCell ref="A8:B8"/>
    <mergeCell ref="A9:C9"/>
    <mergeCell ref="D9:L9"/>
    <mergeCell ref="A83:B83"/>
    <mergeCell ref="A5:C5"/>
    <mergeCell ref="D5:P5"/>
    <mergeCell ref="A6:C6"/>
    <mergeCell ref="D6:P6"/>
    <mergeCell ref="A13:A14"/>
    <mergeCell ref="E13:E14"/>
  </mergeCells>
  <printOptions horizontalCentered="1"/>
  <pageMargins left="0.3937007874015748" right="0.3937007874015748" top="0.984251968503937" bottom="0.5905511811023623" header="0.5905511811023623" footer="0.1968503937007874"/>
  <pageSetup horizontalDpi="600" verticalDpi="600" orientation="landscape" paperSize="9" scale="85" r:id="rId1"/>
  <headerFooter alignWithMargins="0">
    <oddFooter>&amp;CPage &amp;P&amp;R&amp;A</oddFooter>
  </headerFooter>
  <rowBreaks count="1" manualBreakCount="1">
    <brk id="3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V71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421875" style="11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0.05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28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719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01"/>
      <c r="B12" s="301"/>
      <c r="C12" s="301"/>
      <c r="D12" s="301"/>
      <c r="E12" s="301"/>
      <c r="F12" s="301"/>
      <c r="G12" s="301"/>
      <c r="H12" s="301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9.2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28" customFormat="1" ht="18.75" customHeight="1" thickTop="1">
      <c r="A16" s="147"/>
      <c r="B16" s="147"/>
      <c r="C16" s="198" t="s">
        <v>719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12" customFormat="1" ht="30" customHeight="1">
      <c r="A17" s="15" t="s">
        <v>81</v>
      </c>
      <c r="B17" s="42"/>
      <c r="C17" s="102" t="s">
        <v>541</v>
      </c>
      <c r="D17" s="184" t="s">
        <v>469</v>
      </c>
      <c r="E17" s="184">
        <v>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s="16" customFormat="1" ht="18" customHeight="1">
      <c r="A18" s="17" t="s">
        <v>82</v>
      </c>
      <c r="B18" s="47"/>
      <c r="C18" s="77" t="s">
        <v>788</v>
      </c>
      <c r="D18" s="199" t="s">
        <v>611</v>
      </c>
      <c r="E18" s="199">
        <v>1</v>
      </c>
      <c r="F18" s="75"/>
      <c r="G18" s="79"/>
      <c r="H18" s="75"/>
      <c r="I18" s="79"/>
      <c r="J18" s="75"/>
      <c r="K18" s="79"/>
      <c r="L18" s="79"/>
      <c r="M18" s="79"/>
      <c r="N18" s="79"/>
      <c r="O18" s="79"/>
      <c r="P18" s="79"/>
    </row>
    <row r="19" spans="1:16" s="16" customFormat="1" ht="18.75" customHeight="1">
      <c r="A19" s="17" t="s">
        <v>83</v>
      </c>
      <c r="B19" s="47"/>
      <c r="C19" s="77" t="s">
        <v>542</v>
      </c>
      <c r="D19" s="199" t="s">
        <v>611</v>
      </c>
      <c r="E19" s="199">
        <v>1</v>
      </c>
      <c r="F19" s="75"/>
      <c r="G19" s="79"/>
      <c r="H19" s="75"/>
      <c r="I19" s="79"/>
      <c r="J19" s="75"/>
      <c r="K19" s="79"/>
      <c r="L19" s="79"/>
      <c r="M19" s="79"/>
      <c r="N19" s="79"/>
      <c r="O19" s="79"/>
      <c r="P19" s="79"/>
    </row>
    <row r="20" spans="1:16" s="16" customFormat="1" ht="18.75" customHeight="1">
      <c r="A20" s="17" t="s">
        <v>84</v>
      </c>
      <c r="B20" s="47"/>
      <c r="C20" s="77" t="s">
        <v>755</v>
      </c>
      <c r="D20" s="199" t="s">
        <v>611</v>
      </c>
      <c r="E20" s="199">
        <v>8</v>
      </c>
      <c r="F20" s="75"/>
      <c r="G20" s="79"/>
      <c r="H20" s="75"/>
      <c r="I20" s="79"/>
      <c r="J20" s="75"/>
      <c r="K20" s="79"/>
      <c r="L20" s="79"/>
      <c r="M20" s="79"/>
      <c r="N20" s="79"/>
      <c r="O20" s="79"/>
      <c r="P20" s="79"/>
    </row>
    <row r="21" spans="1:16" s="16" customFormat="1" ht="18.75" customHeight="1">
      <c r="A21" s="17" t="s">
        <v>85</v>
      </c>
      <c r="B21" s="47"/>
      <c r="C21" s="77" t="s">
        <v>537</v>
      </c>
      <c r="D21" s="199" t="s">
        <v>611</v>
      </c>
      <c r="E21" s="199">
        <v>12</v>
      </c>
      <c r="F21" s="75"/>
      <c r="G21" s="79"/>
      <c r="H21" s="75"/>
      <c r="I21" s="79"/>
      <c r="J21" s="75"/>
      <c r="K21" s="79"/>
      <c r="L21" s="79"/>
      <c r="M21" s="79"/>
      <c r="N21" s="79"/>
      <c r="O21" s="79"/>
      <c r="P21" s="79"/>
    </row>
    <row r="22" spans="1:16" s="16" customFormat="1" ht="18.75" customHeight="1">
      <c r="A22" s="17" t="s">
        <v>86</v>
      </c>
      <c r="B22" s="47"/>
      <c r="C22" s="77" t="s">
        <v>538</v>
      </c>
      <c r="D22" s="199" t="s">
        <v>611</v>
      </c>
      <c r="E22" s="199">
        <v>2</v>
      </c>
      <c r="F22" s="75"/>
      <c r="G22" s="79"/>
      <c r="H22" s="75"/>
      <c r="I22" s="79"/>
      <c r="J22" s="75"/>
      <c r="K22" s="79"/>
      <c r="L22" s="79"/>
      <c r="M22" s="79"/>
      <c r="N22" s="79"/>
      <c r="O22" s="79"/>
      <c r="P22" s="79"/>
    </row>
    <row r="23" spans="1:16" s="16" customFormat="1" ht="18.75" customHeight="1">
      <c r="A23" s="17" t="s">
        <v>87</v>
      </c>
      <c r="B23" s="47"/>
      <c r="C23" s="77" t="s">
        <v>539</v>
      </c>
      <c r="D23" s="199" t="s">
        <v>611</v>
      </c>
      <c r="E23" s="199">
        <v>2</v>
      </c>
      <c r="F23" s="75"/>
      <c r="G23" s="79"/>
      <c r="H23" s="75"/>
      <c r="I23" s="79"/>
      <c r="J23" s="75"/>
      <c r="K23" s="79"/>
      <c r="L23" s="79"/>
      <c r="M23" s="79"/>
      <c r="N23" s="79"/>
      <c r="O23" s="79"/>
      <c r="P23" s="79"/>
    </row>
    <row r="24" spans="1:16" s="16" customFormat="1" ht="27.75" customHeight="1">
      <c r="A24" s="17" t="s">
        <v>88</v>
      </c>
      <c r="B24" s="47"/>
      <c r="C24" s="77" t="s">
        <v>756</v>
      </c>
      <c r="D24" s="199" t="s">
        <v>611</v>
      </c>
      <c r="E24" s="199">
        <v>6</v>
      </c>
      <c r="F24" s="75"/>
      <c r="G24" s="79"/>
      <c r="H24" s="75"/>
      <c r="I24" s="79"/>
      <c r="J24" s="75"/>
      <c r="K24" s="79"/>
      <c r="L24" s="79"/>
      <c r="M24" s="79"/>
      <c r="N24" s="79"/>
      <c r="O24" s="79"/>
      <c r="P24" s="79"/>
    </row>
    <row r="25" spans="1:16" s="16" customFormat="1" ht="25.5" customHeight="1">
      <c r="A25" s="17" t="s">
        <v>89</v>
      </c>
      <c r="B25" s="47"/>
      <c r="C25" s="77" t="s">
        <v>757</v>
      </c>
      <c r="D25" s="199" t="s">
        <v>611</v>
      </c>
      <c r="E25" s="199">
        <v>6</v>
      </c>
      <c r="F25" s="75"/>
      <c r="G25" s="79"/>
      <c r="H25" s="75"/>
      <c r="I25" s="79"/>
      <c r="J25" s="75"/>
      <c r="K25" s="79"/>
      <c r="L25" s="79"/>
      <c r="M25" s="79"/>
      <c r="N25" s="79"/>
      <c r="O25" s="79"/>
      <c r="P25" s="79"/>
    </row>
    <row r="26" spans="1:16" s="16" customFormat="1" ht="27" customHeight="1">
      <c r="A26" s="17" t="s">
        <v>90</v>
      </c>
      <c r="B26" s="47"/>
      <c r="C26" s="77" t="s">
        <v>543</v>
      </c>
      <c r="D26" s="199" t="s">
        <v>611</v>
      </c>
      <c r="E26" s="199">
        <v>1</v>
      </c>
      <c r="F26" s="75"/>
      <c r="G26" s="79"/>
      <c r="H26" s="75"/>
      <c r="I26" s="79"/>
      <c r="J26" s="75"/>
      <c r="K26" s="79"/>
      <c r="L26" s="79"/>
      <c r="M26" s="79"/>
      <c r="N26" s="79"/>
      <c r="O26" s="79"/>
      <c r="P26" s="79"/>
    </row>
    <row r="27" spans="1:16" s="16" customFormat="1" ht="18.75" customHeight="1">
      <c r="A27" s="17" t="s">
        <v>91</v>
      </c>
      <c r="B27" s="47"/>
      <c r="C27" s="77" t="s">
        <v>429</v>
      </c>
      <c r="D27" s="199" t="s">
        <v>469</v>
      </c>
      <c r="E27" s="199">
        <v>1</v>
      </c>
      <c r="F27" s="75"/>
      <c r="G27" s="79"/>
      <c r="H27" s="75"/>
      <c r="I27" s="79"/>
      <c r="J27" s="75"/>
      <c r="K27" s="79"/>
      <c r="L27" s="79"/>
      <c r="M27" s="79"/>
      <c r="N27" s="79"/>
      <c r="O27" s="79"/>
      <c r="P27" s="79"/>
    </row>
    <row r="28" spans="1:16" s="29" customFormat="1" ht="64.5" customHeight="1">
      <c r="A28" s="15" t="s">
        <v>92</v>
      </c>
      <c r="B28" s="166"/>
      <c r="C28" s="102" t="s">
        <v>787</v>
      </c>
      <c r="D28" s="184" t="s">
        <v>466</v>
      </c>
      <c r="E28" s="184">
        <f>SUM(E29:E33)</f>
        <v>83</v>
      </c>
      <c r="F28" s="24"/>
      <c r="G28" s="76"/>
      <c r="H28" s="24"/>
      <c r="I28" s="24"/>
      <c r="J28" s="24"/>
      <c r="K28" s="24"/>
      <c r="L28" s="24"/>
      <c r="M28" s="24"/>
      <c r="N28" s="24"/>
      <c r="O28" s="24"/>
      <c r="P28" s="24"/>
    </row>
    <row r="29" spans="1:16" s="16" customFormat="1" ht="28.5" customHeight="1">
      <c r="A29" s="17" t="s">
        <v>93</v>
      </c>
      <c r="B29" s="47"/>
      <c r="C29" s="111" t="s">
        <v>782</v>
      </c>
      <c r="D29" s="47" t="s">
        <v>611</v>
      </c>
      <c r="E29" s="47">
        <v>7</v>
      </c>
      <c r="F29" s="75"/>
      <c r="G29" s="79"/>
      <c r="H29" s="75"/>
      <c r="I29" s="79"/>
      <c r="J29" s="75"/>
      <c r="K29" s="75"/>
      <c r="L29" s="75"/>
      <c r="M29" s="75"/>
      <c r="N29" s="75"/>
      <c r="O29" s="75"/>
      <c r="P29" s="75"/>
    </row>
    <row r="30" spans="1:16" s="16" customFormat="1" ht="37.5" customHeight="1">
      <c r="A30" s="17" t="s">
        <v>94</v>
      </c>
      <c r="B30" s="47"/>
      <c r="C30" s="111" t="s">
        <v>547</v>
      </c>
      <c r="D30" s="47" t="s">
        <v>611</v>
      </c>
      <c r="E30" s="47">
        <v>20</v>
      </c>
      <c r="F30" s="75"/>
      <c r="G30" s="79"/>
      <c r="H30" s="75"/>
      <c r="I30" s="79"/>
      <c r="J30" s="75"/>
      <c r="K30" s="75"/>
      <c r="L30" s="75"/>
      <c r="M30" s="75"/>
      <c r="N30" s="75"/>
      <c r="O30" s="75"/>
      <c r="P30" s="75"/>
    </row>
    <row r="31" spans="1:16" s="16" customFormat="1" ht="28.5" customHeight="1">
      <c r="A31" s="17" t="s">
        <v>95</v>
      </c>
      <c r="B31" s="47"/>
      <c r="C31" s="111" t="s">
        <v>785</v>
      </c>
      <c r="D31" s="47" t="s">
        <v>611</v>
      </c>
      <c r="E31" s="47">
        <v>7</v>
      </c>
      <c r="F31" s="75"/>
      <c r="G31" s="79"/>
      <c r="H31" s="75"/>
      <c r="I31" s="79"/>
      <c r="J31" s="75"/>
      <c r="K31" s="75"/>
      <c r="L31" s="75"/>
      <c r="M31" s="75"/>
      <c r="N31" s="75"/>
      <c r="O31" s="75"/>
      <c r="P31" s="75"/>
    </row>
    <row r="32" spans="1:16" s="16" customFormat="1" ht="39" customHeight="1">
      <c r="A32" s="17" t="s">
        <v>96</v>
      </c>
      <c r="B32" s="47"/>
      <c r="C32" s="111" t="s">
        <v>569</v>
      </c>
      <c r="D32" s="47" t="s">
        <v>611</v>
      </c>
      <c r="E32" s="47">
        <v>47</v>
      </c>
      <c r="F32" s="75"/>
      <c r="G32" s="79"/>
      <c r="H32" s="75"/>
      <c r="I32" s="79"/>
      <c r="J32" s="75"/>
      <c r="K32" s="75"/>
      <c r="L32" s="75"/>
      <c r="M32" s="75"/>
      <c r="N32" s="75"/>
      <c r="O32" s="75"/>
      <c r="P32" s="75"/>
    </row>
    <row r="33" spans="1:16" s="16" customFormat="1" ht="39" customHeight="1">
      <c r="A33" s="17" t="s">
        <v>97</v>
      </c>
      <c r="B33" s="47"/>
      <c r="C33" s="111" t="s">
        <v>570</v>
      </c>
      <c r="D33" s="47" t="s">
        <v>611</v>
      </c>
      <c r="E33" s="47">
        <v>2</v>
      </c>
      <c r="F33" s="75"/>
      <c r="G33" s="79"/>
      <c r="H33" s="75"/>
      <c r="I33" s="79"/>
      <c r="J33" s="75"/>
      <c r="K33" s="75"/>
      <c r="L33" s="75"/>
      <c r="M33" s="75"/>
      <c r="N33" s="75"/>
      <c r="O33" s="75"/>
      <c r="P33" s="75"/>
    </row>
    <row r="34" spans="1:16" s="29" customFormat="1" ht="42" customHeight="1">
      <c r="A34" s="15" t="s">
        <v>98</v>
      </c>
      <c r="B34" s="166"/>
      <c r="C34" s="68" t="s">
        <v>718</v>
      </c>
      <c r="D34" s="184" t="s">
        <v>466</v>
      </c>
      <c r="E34" s="184">
        <f>E35+E36+E37+E39+E40+E41</f>
        <v>61</v>
      </c>
      <c r="F34" s="24"/>
      <c r="G34" s="76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6" customFormat="1" ht="15.75" customHeight="1">
      <c r="A35" s="17" t="s">
        <v>99</v>
      </c>
      <c r="B35" s="47"/>
      <c r="C35" s="77" t="s">
        <v>544</v>
      </c>
      <c r="D35" s="199" t="s">
        <v>611</v>
      </c>
      <c r="E35" s="199">
        <v>2</v>
      </c>
      <c r="F35" s="75"/>
      <c r="G35" s="79"/>
      <c r="H35" s="75"/>
      <c r="I35" s="79"/>
      <c r="J35" s="75"/>
      <c r="K35" s="75"/>
      <c r="L35" s="75"/>
      <c r="M35" s="75"/>
      <c r="N35" s="75"/>
      <c r="O35" s="75"/>
      <c r="P35" s="75"/>
    </row>
    <row r="36" spans="1:16" s="16" customFormat="1" ht="27" customHeight="1">
      <c r="A36" s="17" t="s">
        <v>100</v>
      </c>
      <c r="B36" s="47"/>
      <c r="C36" s="77" t="s">
        <v>789</v>
      </c>
      <c r="D36" s="199" t="s">
        <v>611</v>
      </c>
      <c r="E36" s="199">
        <v>4</v>
      </c>
      <c r="F36" s="75"/>
      <c r="G36" s="79"/>
      <c r="H36" s="75"/>
      <c r="I36" s="79"/>
      <c r="J36" s="75"/>
      <c r="K36" s="75"/>
      <c r="L36" s="75"/>
      <c r="M36" s="75"/>
      <c r="N36" s="75"/>
      <c r="O36" s="75"/>
      <c r="P36" s="75"/>
    </row>
    <row r="37" spans="1:16" s="16" customFormat="1" ht="15.75" customHeight="1">
      <c r="A37" s="17" t="s">
        <v>101</v>
      </c>
      <c r="B37" s="47"/>
      <c r="C37" s="77" t="s">
        <v>758</v>
      </c>
      <c r="D37" s="199" t="s">
        <v>611</v>
      </c>
      <c r="E37" s="199">
        <v>36</v>
      </c>
      <c r="F37" s="75"/>
      <c r="G37" s="79"/>
      <c r="H37" s="75"/>
      <c r="I37" s="79"/>
      <c r="J37" s="75"/>
      <c r="K37" s="75"/>
      <c r="L37" s="75"/>
      <c r="M37" s="75"/>
      <c r="N37" s="75"/>
      <c r="O37" s="75"/>
      <c r="P37" s="75"/>
    </row>
    <row r="38" spans="1:16" s="16" customFormat="1" ht="15.75" customHeight="1">
      <c r="A38" s="17" t="s">
        <v>102</v>
      </c>
      <c r="B38" s="47"/>
      <c r="C38" s="200" t="s">
        <v>759</v>
      </c>
      <c r="D38" s="201" t="s">
        <v>611</v>
      </c>
      <c r="E38" s="201">
        <v>18</v>
      </c>
      <c r="F38" s="75"/>
      <c r="G38" s="79"/>
      <c r="H38" s="75"/>
      <c r="I38" s="79"/>
      <c r="J38" s="75"/>
      <c r="K38" s="75"/>
      <c r="L38" s="75"/>
      <c r="M38" s="75"/>
      <c r="N38" s="75"/>
      <c r="O38" s="75"/>
      <c r="P38" s="75"/>
    </row>
    <row r="39" spans="1:16" s="16" customFormat="1" ht="26.25" customHeight="1">
      <c r="A39" s="17" t="s">
        <v>103</v>
      </c>
      <c r="B39" s="47"/>
      <c r="C39" s="77" t="s">
        <v>783</v>
      </c>
      <c r="D39" s="47" t="s">
        <v>611</v>
      </c>
      <c r="E39" s="47">
        <v>10</v>
      </c>
      <c r="F39" s="75"/>
      <c r="G39" s="79"/>
      <c r="H39" s="75"/>
      <c r="I39" s="79"/>
      <c r="J39" s="75"/>
      <c r="K39" s="75"/>
      <c r="L39" s="75"/>
      <c r="M39" s="75"/>
      <c r="N39" s="75"/>
      <c r="O39" s="75"/>
      <c r="P39" s="75"/>
    </row>
    <row r="40" spans="1:16" s="16" customFormat="1" ht="26.25" customHeight="1">
      <c r="A40" s="17" t="s">
        <v>104</v>
      </c>
      <c r="B40" s="47"/>
      <c r="C40" s="77" t="s">
        <v>784</v>
      </c>
      <c r="D40" s="47" t="s">
        <v>611</v>
      </c>
      <c r="E40" s="47">
        <v>5</v>
      </c>
      <c r="F40" s="75"/>
      <c r="G40" s="79"/>
      <c r="H40" s="75"/>
      <c r="I40" s="79"/>
      <c r="J40" s="75"/>
      <c r="K40" s="75"/>
      <c r="L40" s="75"/>
      <c r="M40" s="75"/>
      <c r="N40" s="75"/>
      <c r="O40" s="75"/>
      <c r="P40" s="75"/>
    </row>
    <row r="41" spans="1:16" s="16" customFormat="1" ht="26.25" customHeight="1">
      <c r="A41" s="17" t="s">
        <v>105</v>
      </c>
      <c r="B41" s="47"/>
      <c r="C41" s="77" t="s">
        <v>790</v>
      </c>
      <c r="D41" s="47" t="s">
        <v>611</v>
      </c>
      <c r="E41" s="47">
        <v>4</v>
      </c>
      <c r="F41" s="75"/>
      <c r="G41" s="79"/>
      <c r="H41" s="75"/>
      <c r="I41" s="79"/>
      <c r="J41" s="75"/>
      <c r="K41" s="75"/>
      <c r="L41" s="75"/>
      <c r="M41" s="75"/>
      <c r="N41" s="75"/>
      <c r="O41" s="75"/>
      <c r="P41" s="75"/>
    </row>
    <row r="42" spans="1:16" s="16" customFormat="1" ht="15.75" customHeight="1">
      <c r="A42" s="17" t="s">
        <v>106</v>
      </c>
      <c r="B42" s="47"/>
      <c r="C42" s="200" t="s">
        <v>778</v>
      </c>
      <c r="D42" s="201" t="s">
        <v>611</v>
      </c>
      <c r="E42" s="201">
        <v>20</v>
      </c>
      <c r="F42" s="75"/>
      <c r="G42" s="79"/>
      <c r="H42" s="75"/>
      <c r="I42" s="79"/>
      <c r="J42" s="75"/>
      <c r="K42" s="75"/>
      <c r="L42" s="75"/>
      <c r="M42" s="75"/>
      <c r="N42" s="75"/>
      <c r="O42" s="75"/>
      <c r="P42" s="75"/>
    </row>
    <row r="43" spans="1:16" s="16" customFormat="1" ht="15.75" customHeight="1">
      <c r="A43" s="17" t="s">
        <v>107</v>
      </c>
      <c r="B43" s="47"/>
      <c r="C43" s="200" t="s">
        <v>779</v>
      </c>
      <c r="D43" s="201" t="s">
        <v>611</v>
      </c>
      <c r="E43" s="201">
        <v>20</v>
      </c>
      <c r="F43" s="75"/>
      <c r="G43" s="79"/>
      <c r="H43" s="75"/>
      <c r="I43" s="79"/>
      <c r="J43" s="75"/>
      <c r="K43" s="75"/>
      <c r="L43" s="75"/>
      <c r="M43" s="75"/>
      <c r="N43" s="75"/>
      <c r="O43" s="75"/>
      <c r="P43" s="75"/>
    </row>
    <row r="44" spans="1:16" s="16" customFormat="1" ht="15.75" customHeight="1">
      <c r="A44" s="17" t="s">
        <v>108</v>
      </c>
      <c r="B44" s="47"/>
      <c r="C44" s="200" t="s">
        <v>781</v>
      </c>
      <c r="D44" s="201" t="s">
        <v>611</v>
      </c>
      <c r="E44" s="201">
        <v>20</v>
      </c>
      <c r="F44" s="75"/>
      <c r="G44" s="79"/>
      <c r="H44" s="75"/>
      <c r="I44" s="79"/>
      <c r="J44" s="75"/>
      <c r="K44" s="75"/>
      <c r="L44" s="75"/>
      <c r="M44" s="75"/>
      <c r="N44" s="75"/>
      <c r="O44" s="75"/>
      <c r="P44" s="75"/>
    </row>
    <row r="45" spans="1:16" s="16" customFormat="1" ht="15.75" customHeight="1">
      <c r="A45" s="17" t="s">
        <v>109</v>
      </c>
      <c r="B45" s="47"/>
      <c r="C45" s="77" t="s">
        <v>545</v>
      </c>
      <c r="D45" s="47" t="s">
        <v>611</v>
      </c>
      <c r="E45" s="47">
        <v>100</v>
      </c>
      <c r="F45" s="75"/>
      <c r="G45" s="79"/>
      <c r="H45" s="75"/>
      <c r="I45" s="79"/>
      <c r="J45" s="75"/>
      <c r="K45" s="75"/>
      <c r="L45" s="75"/>
      <c r="M45" s="75"/>
      <c r="N45" s="75"/>
      <c r="O45" s="75"/>
      <c r="P45" s="75"/>
    </row>
    <row r="46" spans="1:16" s="16" customFormat="1" ht="15.75" customHeight="1">
      <c r="A46" s="17" t="s">
        <v>110</v>
      </c>
      <c r="B46" s="47"/>
      <c r="C46" s="77" t="s">
        <v>546</v>
      </c>
      <c r="D46" s="47" t="s">
        <v>611</v>
      </c>
      <c r="E46" s="47">
        <v>100</v>
      </c>
      <c r="F46" s="75"/>
      <c r="G46" s="79"/>
      <c r="H46" s="75"/>
      <c r="I46" s="79"/>
      <c r="J46" s="75"/>
      <c r="K46" s="75"/>
      <c r="L46" s="75"/>
      <c r="M46" s="75"/>
      <c r="N46" s="75"/>
      <c r="O46" s="75"/>
      <c r="P46" s="75"/>
    </row>
    <row r="47" spans="1:16" s="16" customFormat="1" ht="15.75" customHeight="1">
      <c r="A47" s="17" t="s">
        <v>111</v>
      </c>
      <c r="B47" s="47"/>
      <c r="C47" s="77" t="s">
        <v>468</v>
      </c>
      <c r="D47" s="47" t="s">
        <v>469</v>
      </c>
      <c r="E47" s="47">
        <v>1</v>
      </c>
      <c r="F47" s="75"/>
      <c r="G47" s="79"/>
      <c r="H47" s="75"/>
      <c r="I47" s="79"/>
      <c r="J47" s="75"/>
      <c r="K47" s="75"/>
      <c r="L47" s="75"/>
      <c r="M47" s="75"/>
      <c r="N47" s="75"/>
      <c r="O47" s="75"/>
      <c r="P47" s="75"/>
    </row>
    <row r="48" spans="1:16" s="12" customFormat="1" ht="15" customHeight="1">
      <c r="A48" s="15" t="s">
        <v>112</v>
      </c>
      <c r="B48" s="42"/>
      <c r="C48" s="68" t="s">
        <v>472</v>
      </c>
      <c r="D48" s="184" t="s">
        <v>434</v>
      </c>
      <c r="E48" s="184">
        <f>SUM(E49:E53)</f>
        <v>1280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s="16" customFormat="1" ht="18.75" customHeight="1">
      <c r="A49" s="17" t="s">
        <v>113</v>
      </c>
      <c r="B49" s="47"/>
      <c r="C49" s="200" t="s">
        <v>791</v>
      </c>
      <c r="D49" s="199" t="s">
        <v>434</v>
      </c>
      <c r="E49" s="199">
        <v>700</v>
      </c>
      <c r="F49" s="75"/>
      <c r="G49" s="79"/>
      <c r="H49" s="75"/>
      <c r="I49" s="112"/>
      <c r="J49" s="75"/>
      <c r="K49" s="75"/>
      <c r="L49" s="75"/>
      <c r="M49" s="75"/>
      <c r="N49" s="75"/>
      <c r="O49" s="75"/>
      <c r="P49" s="75"/>
    </row>
    <row r="50" spans="1:16" s="16" customFormat="1" ht="18.75" customHeight="1">
      <c r="A50" s="17" t="s">
        <v>114</v>
      </c>
      <c r="B50" s="47"/>
      <c r="C50" s="202" t="s">
        <v>573</v>
      </c>
      <c r="D50" s="199" t="s">
        <v>434</v>
      </c>
      <c r="E50" s="199">
        <v>500</v>
      </c>
      <c r="F50" s="75"/>
      <c r="G50" s="79"/>
      <c r="H50" s="75"/>
      <c r="I50" s="79"/>
      <c r="J50" s="75"/>
      <c r="K50" s="75"/>
      <c r="L50" s="75"/>
      <c r="M50" s="75"/>
      <c r="N50" s="75"/>
      <c r="O50" s="75"/>
      <c r="P50" s="75"/>
    </row>
    <row r="51" spans="1:16" s="16" customFormat="1" ht="18.75" customHeight="1">
      <c r="A51" s="17" t="s">
        <v>115</v>
      </c>
      <c r="B51" s="47"/>
      <c r="C51" s="202" t="s">
        <v>574</v>
      </c>
      <c r="D51" s="199" t="s">
        <v>434</v>
      </c>
      <c r="E51" s="199">
        <v>40</v>
      </c>
      <c r="F51" s="75"/>
      <c r="G51" s="79"/>
      <c r="H51" s="75"/>
      <c r="I51" s="79"/>
      <c r="J51" s="75"/>
      <c r="K51" s="75"/>
      <c r="L51" s="75"/>
      <c r="M51" s="75"/>
      <c r="N51" s="75"/>
      <c r="O51" s="75"/>
      <c r="P51" s="75"/>
    </row>
    <row r="52" spans="1:16" s="16" customFormat="1" ht="18.75" customHeight="1">
      <c r="A52" s="17" t="s">
        <v>116</v>
      </c>
      <c r="B52" s="47"/>
      <c r="C52" s="202" t="s">
        <v>575</v>
      </c>
      <c r="D52" s="199" t="s">
        <v>434</v>
      </c>
      <c r="E52" s="199">
        <v>30</v>
      </c>
      <c r="F52" s="75"/>
      <c r="G52" s="79"/>
      <c r="H52" s="75"/>
      <c r="I52" s="79"/>
      <c r="J52" s="75"/>
      <c r="K52" s="75"/>
      <c r="L52" s="75"/>
      <c r="M52" s="75"/>
      <c r="N52" s="75"/>
      <c r="O52" s="75"/>
      <c r="P52" s="75"/>
    </row>
    <row r="53" spans="1:16" s="16" customFormat="1" ht="18.75" customHeight="1">
      <c r="A53" s="17" t="s">
        <v>117</v>
      </c>
      <c r="B53" s="47"/>
      <c r="C53" s="202" t="s">
        <v>576</v>
      </c>
      <c r="D53" s="199" t="s">
        <v>434</v>
      </c>
      <c r="E53" s="199">
        <v>10</v>
      </c>
      <c r="F53" s="75"/>
      <c r="G53" s="79"/>
      <c r="H53" s="75"/>
      <c r="I53" s="79"/>
      <c r="J53" s="75"/>
      <c r="K53" s="75"/>
      <c r="L53" s="75"/>
      <c r="M53" s="75"/>
      <c r="N53" s="75"/>
      <c r="O53" s="75"/>
      <c r="P53" s="75"/>
    </row>
    <row r="54" spans="1:16" s="16" customFormat="1" ht="18.75" customHeight="1">
      <c r="A54" s="17" t="s">
        <v>118</v>
      </c>
      <c r="B54" s="47"/>
      <c r="C54" s="200" t="s">
        <v>571</v>
      </c>
      <c r="D54" s="199" t="s">
        <v>434</v>
      </c>
      <c r="E54" s="199">
        <v>100</v>
      </c>
      <c r="F54" s="75"/>
      <c r="G54" s="79"/>
      <c r="H54" s="75"/>
      <c r="I54" s="79"/>
      <c r="J54" s="75"/>
      <c r="K54" s="75"/>
      <c r="L54" s="75"/>
      <c r="M54" s="75"/>
      <c r="N54" s="75"/>
      <c r="O54" s="75"/>
      <c r="P54" s="75"/>
    </row>
    <row r="55" spans="1:16" s="16" customFormat="1" ht="18.75" customHeight="1">
      <c r="A55" s="17" t="s">
        <v>119</v>
      </c>
      <c r="B55" s="47"/>
      <c r="C55" s="202" t="s">
        <v>540</v>
      </c>
      <c r="D55" s="199" t="s">
        <v>434</v>
      </c>
      <c r="E55" s="199">
        <v>50</v>
      </c>
      <c r="F55" s="75"/>
      <c r="G55" s="79"/>
      <c r="H55" s="75"/>
      <c r="I55" s="79"/>
      <c r="J55" s="75"/>
      <c r="K55" s="75"/>
      <c r="L55" s="75"/>
      <c r="M55" s="75"/>
      <c r="N55" s="75"/>
      <c r="O55" s="75"/>
      <c r="P55" s="75"/>
    </row>
    <row r="56" spans="1:16" s="16" customFormat="1" ht="18.75" customHeight="1">
      <c r="A56" s="17" t="s">
        <v>120</v>
      </c>
      <c r="B56" s="47"/>
      <c r="C56" s="200" t="s">
        <v>572</v>
      </c>
      <c r="D56" s="199" t="s">
        <v>434</v>
      </c>
      <c r="E56" s="199">
        <v>40</v>
      </c>
      <c r="F56" s="75"/>
      <c r="G56" s="79"/>
      <c r="H56" s="75"/>
      <c r="I56" s="79"/>
      <c r="J56" s="75"/>
      <c r="K56" s="75"/>
      <c r="L56" s="75"/>
      <c r="M56" s="75"/>
      <c r="N56" s="75"/>
      <c r="O56" s="75"/>
      <c r="P56" s="75"/>
    </row>
    <row r="57" spans="1:16" s="16" customFormat="1" ht="18.75" customHeight="1">
      <c r="A57" s="17" t="s">
        <v>121</v>
      </c>
      <c r="B57" s="47"/>
      <c r="C57" s="77" t="s">
        <v>468</v>
      </c>
      <c r="D57" s="47" t="s">
        <v>469</v>
      </c>
      <c r="E57" s="47">
        <v>1</v>
      </c>
      <c r="F57" s="75"/>
      <c r="G57" s="79"/>
      <c r="H57" s="75"/>
      <c r="I57" s="203"/>
      <c r="J57" s="75"/>
      <c r="K57" s="75"/>
      <c r="L57" s="75"/>
      <c r="M57" s="75"/>
      <c r="N57" s="75"/>
      <c r="O57" s="75"/>
      <c r="P57" s="75"/>
    </row>
    <row r="58" spans="1:256" s="64" customFormat="1" ht="28.5" customHeight="1">
      <c r="A58" s="15" t="s">
        <v>122</v>
      </c>
      <c r="B58" s="166"/>
      <c r="C58" s="188" t="s">
        <v>680</v>
      </c>
      <c r="D58" s="184" t="s">
        <v>610</v>
      </c>
      <c r="E58" s="184">
        <v>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60"/>
      <c r="R58" s="61"/>
      <c r="S58" s="62"/>
      <c r="T58" s="62"/>
      <c r="U58" s="63"/>
      <c r="V58" s="60"/>
      <c r="W58" s="61"/>
      <c r="X58" s="62"/>
      <c r="Y58" s="62"/>
      <c r="Z58" s="63"/>
      <c r="AA58" s="60"/>
      <c r="AB58" s="61"/>
      <c r="AC58" s="62"/>
      <c r="AD58" s="62"/>
      <c r="AE58" s="63"/>
      <c r="AF58" s="60"/>
      <c r="AG58" s="61"/>
      <c r="AH58" s="62"/>
      <c r="AI58" s="62"/>
      <c r="AJ58" s="63"/>
      <c r="AK58" s="60"/>
      <c r="AL58" s="61"/>
      <c r="AM58" s="62"/>
      <c r="AN58" s="62"/>
      <c r="AO58" s="63"/>
      <c r="AP58" s="60"/>
      <c r="AQ58" s="61"/>
      <c r="AR58" s="62"/>
      <c r="AS58" s="62"/>
      <c r="AT58" s="63"/>
      <c r="AU58" s="60"/>
      <c r="AV58" s="61"/>
      <c r="AW58" s="62"/>
      <c r="AX58" s="62"/>
      <c r="AY58" s="63"/>
      <c r="AZ58" s="60"/>
      <c r="BA58" s="61"/>
      <c r="BB58" s="62"/>
      <c r="BC58" s="62"/>
      <c r="BD58" s="63"/>
      <c r="BE58" s="60"/>
      <c r="BF58" s="61"/>
      <c r="BG58" s="62"/>
      <c r="BH58" s="62"/>
      <c r="BI58" s="63"/>
      <c r="BJ58" s="60"/>
      <c r="BK58" s="61"/>
      <c r="BL58" s="62"/>
      <c r="BM58" s="62"/>
      <c r="BN58" s="63"/>
      <c r="BO58" s="60"/>
      <c r="BP58" s="61"/>
      <c r="BQ58" s="62"/>
      <c r="BR58" s="62"/>
      <c r="BS58" s="63"/>
      <c r="BT58" s="60"/>
      <c r="BU58" s="61"/>
      <c r="BV58" s="62"/>
      <c r="BW58" s="62"/>
      <c r="BX58" s="63"/>
      <c r="BY58" s="60"/>
      <c r="BZ58" s="61"/>
      <c r="CA58" s="62"/>
      <c r="CB58" s="62"/>
      <c r="CC58" s="63"/>
      <c r="CD58" s="60"/>
      <c r="CE58" s="61"/>
      <c r="CF58" s="62"/>
      <c r="CG58" s="62"/>
      <c r="CH58" s="63"/>
      <c r="CI58" s="60"/>
      <c r="CJ58" s="61"/>
      <c r="CK58" s="62"/>
      <c r="CL58" s="62"/>
      <c r="CM58" s="63"/>
      <c r="CN58" s="60"/>
      <c r="CO58" s="61"/>
      <c r="CP58" s="62"/>
      <c r="CQ58" s="62"/>
      <c r="CR58" s="63"/>
      <c r="CS58" s="60"/>
      <c r="CT58" s="61"/>
      <c r="CU58" s="62"/>
      <c r="CV58" s="62"/>
      <c r="CW58" s="63"/>
      <c r="CX58" s="60"/>
      <c r="CY58" s="61"/>
      <c r="CZ58" s="62"/>
      <c r="DA58" s="62"/>
      <c r="DB58" s="63"/>
      <c r="DC58" s="60"/>
      <c r="DD58" s="61"/>
      <c r="DE58" s="62"/>
      <c r="DF58" s="62"/>
      <c r="DG58" s="63"/>
      <c r="DH58" s="60"/>
      <c r="DI58" s="61"/>
      <c r="DJ58" s="62"/>
      <c r="DK58" s="62"/>
      <c r="DL58" s="63"/>
      <c r="DM58" s="60"/>
      <c r="DN58" s="61"/>
      <c r="DO58" s="62"/>
      <c r="DP58" s="62"/>
      <c r="DQ58" s="63"/>
      <c r="DR58" s="60"/>
      <c r="DS58" s="61"/>
      <c r="DT58" s="62"/>
      <c r="DU58" s="62"/>
      <c r="DV58" s="63"/>
      <c r="DW58" s="60"/>
      <c r="DX58" s="61"/>
      <c r="DY58" s="62"/>
      <c r="DZ58" s="62"/>
      <c r="EA58" s="63"/>
      <c r="EB58" s="60"/>
      <c r="EC58" s="61"/>
      <c r="ED58" s="62"/>
      <c r="EE58" s="62"/>
      <c r="EF58" s="63"/>
      <c r="EG58" s="60"/>
      <c r="EH58" s="61"/>
      <c r="EI58" s="62"/>
      <c r="EJ58" s="62"/>
      <c r="EK58" s="63"/>
      <c r="EL58" s="60"/>
      <c r="EM58" s="61"/>
      <c r="EN58" s="62"/>
      <c r="EO58" s="62"/>
      <c r="EP58" s="63"/>
      <c r="EQ58" s="60"/>
      <c r="ER58" s="61"/>
      <c r="ES58" s="62"/>
      <c r="ET58" s="62"/>
      <c r="EU58" s="63"/>
      <c r="EV58" s="60"/>
      <c r="EW58" s="61"/>
      <c r="EX58" s="62"/>
      <c r="EY58" s="62"/>
      <c r="EZ58" s="63"/>
      <c r="FA58" s="60"/>
      <c r="FB58" s="61"/>
      <c r="FC58" s="62"/>
      <c r="FD58" s="62"/>
      <c r="FE58" s="63"/>
      <c r="FF58" s="60"/>
      <c r="FG58" s="61"/>
      <c r="FH58" s="62"/>
      <c r="FI58" s="62"/>
      <c r="FJ58" s="63"/>
      <c r="FK58" s="60"/>
      <c r="FL58" s="61"/>
      <c r="FM58" s="62"/>
      <c r="FN58" s="62"/>
      <c r="FO58" s="63"/>
      <c r="FP58" s="60"/>
      <c r="FQ58" s="61"/>
      <c r="FR58" s="62"/>
      <c r="FS58" s="62"/>
      <c r="FT58" s="63"/>
      <c r="FU58" s="60"/>
      <c r="FV58" s="61"/>
      <c r="FW58" s="62"/>
      <c r="FX58" s="62"/>
      <c r="FY58" s="63"/>
      <c r="FZ58" s="60"/>
      <c r="GA58" s="61"/>
      <c r="GB58" s="62"/>
      <c r="GC58" s="62"/>
      <c r="GD58" s="63"/>
      <c r="GE58" s="60"/>
      <c r="GF58" s="61"/>
      <c r="GG58" s="62"/>
      <c r="GH58" s="62"/>
      <c r="GI58" s="63"/>
      <c r="GJ58" s="60"/>
      <c r="GK58" s="61"/>
      <c r="GL58" s="62"/>
      <c r="GM58" s="62"/>
      <c r="GN58" s="63"/>
      <c r="GO58" s="60"/>
      <c r="GP58" s="61"/>
      <c r="GQ58" s="62"/>
      <c r="GR58" s="62"/>
      <c r="GS58" s="63"/>
      <c r="GT58" s="60"/>
      <c r="GU58" s="61"/>
      <c r="GV58" s="62"/>
      <c r="GW58" s="62"/>
      <c r="GX58" s="63"/>
      <c r="GY58" s="60"/>
      <c r="GZ58" s="61"/>
      <c r="HA58" s="62"/>
      <c r="HB58" s="62"/>
      <c r="HC58" s="63"/>
      <c r="HD58" s="60"/>
      <c r="HE58" s="61"/>
      <c r="HF58" s="62"/>
      <c r="HG58" s="62"/>
      <c r="HH58" s="63"/>
      <c r="HI58" s="60"/>
      <c r="HJ58" s="61"/>
      <c r="HK58" s="62"/>
      <c r="HL58" s="62"/>
      <c r="HM58" s="63"/>
      <c r="HN58" s="60"/>
      <c r="HO58" s="61"/>
      <c r="HP58" s="62"/>
      <c r="HQ58" s="62"/>
      <c r="HR58" s="63"/>
      <c r="HS58" s="60"/>
      <c r="HT58" s="61"/>
      <c r="HU58" s="62"/>
      <c r="HV58" s="62"/>
      <c r="HW58" s="63"/>
      <c r="HX58" s="60"/>
      <c r="HY58" s="61"/>
      <c r="HZ58" s="62"/>
      <c r="IA58" s="62"/>
      <c r="IB58" s="63"/>
      <c r="IC58" s="60"/>
      <c r="ID58" s="61"/>
      <c r="IE58" s="62"/>
      <c r="IF58" s="62"/>
      <c r="IG58" s="63"/>
      <c r="IH58" s="60"/>
      <c r="II58" s="61"/>
      <c r="IJ58" s="62"/>
      <c r="IK58" s="62"/>
      <c r="IL58" s="63"/>
      <c r="IM58" s="60"/>
      <c r="IN58" s="61"/>
      <c r="IO58" s="62"/>
      <c r="IP58" s="62"/>
      <c r="IQ58" s="63"/>
      <c r="IR58" s="60"/>
      <c r="IS58" s="61"/>
      <c r="IT58" s="62"/>
      <c r="IU58" s="62"/>
      <c r="IV58" s="63"/>
    </row>
    <row r="59" spans="1:16" s="30" customFormat="1" ht="15" customHeight="1" thickBot="1">
      <c r="A59" s="113"/>
      <c r="B59" s="204"/>
      <c r="C59" s="205"/>
      <c r="D59" s="206"/>
      <c r="E59" s="206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ht="14.25" customHeight="1" thickTop="1">
      <c r="A60" s="43"/>
      <c r="B60" s="43"/>
      <c r="C60" s="5" t="s">
        <v>1043</v>
      </c>
      <c r="D60" s="6"/>
      <c r="E60" s="6"/>
      <c r="F60" s="85"/>
      <c r="G60" s="85"/>
      <c r="H60" s="85"/>
      <c r="I60" s="85"/>
      <c r="J60" s="85"/>
      <c r="K60" s="85"/>
      <c r="L60" s="26"/>
      <c r="M60" s="26"/>
      <c r="N60" s="26"/>
      <c r="O60" s="26"/>
      <c r="P60" s="26"/>
    </row>
    <row r="61" spans="1:16" ht="25.5">
      <c r="A61" s="44"/>
      <c r="B61" s="44"/>
      <c r="C61" s="102" t="s">
        <v>1046</v>
      </c>
      <c r="D61" s="45"/>
      <c r="E61" s="3"/>
      <c r="F61" s="24"/>
      <c r="G61" s="24"/>
      <c r="H61" s="24"/>
      <c r="I61" s="24"/>
      <c r="J61" s="24"/>
      <c r="K61" s="24"/>
      <c r="L61" s="24"/>
      <c r="M61" s="46"/>
      <c r="N61" s="46"/>
      <c r="O61" s="46"/>
      <c r="P61" s="46"/>
    </row>
    <row r="62" spans="1:16" ht="12.75">
      <c r="A62" s="44"/>
      <c r="B62" s="44"/>
      <c r="C62" s="155" t="s">
        <v>1044</v>
      </c>
      <c r="D62" s="3"/>
      <c r="E62" s="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5">
      <c r="A63" s="10"/>
      <c r="B63" s="10"/>
      <c r="C63" s="207"/>
      <c r="D63" s="208"/>
      <c r="E63" s="208"/>
      <c r="F63" s="209"/>
      <c r="G63" t="s">
        <v>1047</v>
      </c>
      <c r="H63"/>
      <c r="I63"/>
      <c r="J63" s="256" t="s">
        <v>1048</v>
      </c>
      <c r="K63"/>
      <c r="L63"/>
      <c r="M63"/>
      <c r="N63" s="209"/>
      <c r="O63" s="209"/>
      <c r="P63" s="209"/>
    </row>
    <row r="64" spans="1:13" ht="15">
      <c r="A64" s="318" t="s">
        <v>869</v>
      </c>
      <c r="B64" s="318"/>
      <c r="D64" s="2"/>
      <c r="G64" s="257" t="s">
        <v>1049</v>
      </c>
      <c r="H64"/>
      <c r="I64"/>
      <c r="J64"/>
      <c r="K64"/>
      <c r="L64"/>
      <c r="M64"/>
    </row>
    <row r="65" spans="1:13" s="249" customFormat="1" ht="12.75">
      <c r="A65" s="249" t="s">
        <v>135</v>
      </c>
      <c r="D65" s="250"/>
      <c r="G65" t="s">
        <v>1050</v>
      </c>
      <c r="H65"/>
      <c r="I65"/>
      <c r="J65"/>
      <c r="K65"/>
      <c r="L65"/>
      <c r="M65"/>
    </row>
    <row r="66" spans="1:4" s="249" customFormat="1" ht="12">
      <c r="A66" s="249" t="s">
        <v>136</v>
      </c>
      <c r="D66" s="250"/>
    </row>
    <row r="67" spans="1:4" s="249" customFormat="1" ht="12">
      <c r="A67" s="249" t="s">
        <v>863</v>
      </c>
      <c r="D67" s="250"/>
    </row>
    <row r="68" spans="1:4" s="249" customFormat="1" ht="12">
      <c r="A68" s="249" t="s">
        <v>866</v>
      </c>
      <c r="D68" s="250"/>
    </row>
    <row r="69" spans="1:4" s="249" customFormat="1" ht="12">
      <c r="A69" s="249" t="s">
        <v>867</v>
      </c>
      <c r="D69" s="250"/>
    </row>
    <row r="70" spans="1:4" s="249" customFormat="1" ht="12">
      <c r="A70" s="249" t="s">
        <v>868</v>
      </c>
      <c r="D70" s="250"/>
    </row>
    <row r="71" spans="6:16" ht="12.75"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</sheetData>
  <sheetProtection/>
  <mergeCells count="21">
    <mergeCell ref="A12:H12"/>
    <mergeCell ref="N10:O10"/>
    <mergeCell ref="I11:P11"/>
    <mergeCell ref="D13:D14"/>
    <mergeCell ref="A5:C5"/>
    <mergeCell ref="D5:P5"/>
    <mergeCell ref="A6:C6"/>
    <mergeCell ref="D6:P6"/>
    <mergeCell ref="A7:C7"/>
    <mergeCell ref="A10:H10"/>
    <mergeCell ref="D7:P7"/>
    <mergeCell ref="A8:B8"/>
    <mergeCell ref="D9:L9"/>
    <mergeCell ref="A64:B64"/>
    <mergeCell ref="C13:C14"/>
    <mergeCell ref="A9:C9"/>
    <mergeCell ref="E13:E14"/>
    <mergeCell ref="F13:K13"/>
    <mergeCell ref="L13:P13"/>
    <mergeCell ref="A13:A14"/>
    <mergeCell ref="B13:B14"/>
  </mergeCells>
  <printOptions horizontalCentered="1"/>
  <pageMargins left="0.3937007874015748" right="0.3937007874015748" top="0.984251968503937" bottom="0.5905511811023623" header="0.5511811023622047" footer="0.1968503937007874"/>
  <pageSetup horizontalDpi="600" verticalDpi="600" orientation="landscape" paperSize="9" scale="85" r:id="rId1"/>
  <headerFooter alignWithMargins="0">
    <oddFooter>&amp;CPage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P65"/>
  <sheetViews>
    <sheetView view="pageBreakPreview" zoomScaleSheetLayoutView="100" zoomScalePageLayoutView="0" workbookViewId="0" topLeftCell="A2">
      <selection activeCell="A9" sqref="A9:IV9"/>
    </sheetView>
  </sheetViews>
  <sheetFormatPr defaultColWidth="9.140625" defaultRowHeight="12.75" outlineLevelRow="1"/>
  <cols>
    <col min="1" max="1" width="7.140625" style="2" customWidth="1"/>
    <col min="2" max="2" width="5.00390625" style="2" customWidth="1"/>
    <col min="3" max="3" width="33.57421875" style="2" customWidth="1"/>
    <col min="4" max="4" width="7.140625" style="11" customWidth="1"/>
    <col min="5" max="10" width="8.57421875" style="2" customWidth="1"/>
    <col min="11" max="16" width="10.00390625" style="2" customWidth="1"/>
    <col min="17" max="16384" width="9.140625" style="2" customWidth="1"/>
  </cols>
  <sheetData>
    <row r="1" spans="4:11" ht="12.75" hidden="1" outlineLevel="1">
      <c r="D1" s="11" t="s">
        <v>475</v>
      </c>
      <c r="G1" s="2">
        <v>3</v>
      </c>
      <c r="J1" s="20">
        <v>0.1</v>
      </c>
      <c r="K1" s="2" t="s">
        <v>477</v>
      </c>
    </row>
    <row r="2" spans="1:16" ht="15.75" collapsed="1" thickBot="1">
      <c r="A2" s="32"/>
      <c r="B2" s="32"/>
      <c r="C2" s="32"/>
      <c r="D2" s="32"/>
      <c r="E2" s="32"/>
      <c r="F2" s="32"/>
      <c r="G2" s="32" t="s">
        <v>20</v>
      </c>
      <c r="H2" s="32"/>
      <c r="I2" s="32"/>
      <c r="J2" s="32"/>
      <c r="K2" s="32"/>
      <c r="L2" s="32"/>
      <c r="M2" s="32"/>
      <c r="N2" s="32"/>
      <c r="O2" s="32"/>
      <c r="P2" s="32"/>
    </row>
    <row r="3" spans="1:16" ht="16.5" thickTop="1">
      <c r="A3" s="145"/>
      <c r="B3" s="145"/>
      <c r="C3" s="145"/>
      <c r="D3" s="145"/>
      <c r="E3" s="145"/>
      <c r="F3" s="145"/>
      <c r="G3" s="145" t="s">
        <v>903</v>
      </c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 customHeight="1">
      <c r="A5" s="301" t="s">
        <v>443</v>
      </c>
      <c r="B5" s="301"/>
      <c r="C5" s="301"/>
      <c r="D5" s="296" t="s">
        <v>697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2.75" customHeight="1">
      <c r="A6" s="301" t="s">
        <v>444</v>
      </c>
      <c r="B6" s="301"/>
      <c r="C6" s="301"/>
      <c r="D6" s="296" t="s">
        <v>698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2.75">
      <c r="A7" s="301" t="s">
        <v>445</v>
      </c>
      <c r="B7" s="301"/>
      <c r="C7" s="301"/>
      <c r="D7" s="301" t="s">
        <v>1055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1:16" ht="12.75">
      <c r="A8" s="301" t="s">
        <v>1070</v>
      </c>
      <c r="B8" s="301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2" s="9" customFormat="1" ht="12.75" customHeight="1">
      <c r="A9" s="296" t="s">
        <v>1073</v>
      </c>
      <c r="B9" s="296"/>
      <c r="C9" s="296"/>
      <c r="D9" s="317" t="s">
        <v>1071</v>
      </c>
      <c r="E9" s="317"/>
      <c r="F9" s="317"/>
      <c r="G9" s="317"/>
      <c r="H9" s="317"/>
      <c r="I9" s="317"/>
      <c r="J9" s="317"/>
      <c r="K9" s="317"/>
      <c r="L9" s="317"/>
    </row>
    <row r="10" spans="1:16" ht="12.75">
      <c r="A10" s="301"/>
      <c r="B10" s="301"/>
      <c r="C10" s="301"/>
      <c r="D10" s="301"/>
      <c r="E10" s="301"/>
      <c r="F10" s="301"/>
      <c r="G10" s="301"/>
      <c r="H10" s="301"/>
      <c r="I10" s="7"/>
      <c r="J10" s="7"/>
      <c r="K10" s="21"/>
      <c r="L10" s="7"/>
      <c r="M10" s="7"/>
      <c r="N10" s="318"/>
      <c r="O10" s="318"/>
      <c r="P10" s="7"/>
    </row>
    <row r="11" spans="9:16" ht="12.75">
      <c r="I11" s="301"/>
      <c r="J11" s="301"/>
      <c r="K11" s="301"/>
      <c r="L11" s="301"/>
      <c r="M11" s="301"/>
      <c r="N11" s="301"/>
      <c r="O11" s="301"/>
      <c r="P11" s="301"/>
    </row>
    <row r="12" spans="1:8" ht="12.75">
      <c r="A12" s="301"/>
      <c r="B12" s="301"/>
      <c r="C12" s="301"/>
      <c r="D12" s="301"/>
      <c r="E12" s="301"/>
      <c r="F12" s="301"/>
      <c r="G12" s="301"/>
      <c r="H12" s="301"/>
    </row>
    <row r="13" spans="1:16" ht="15.75" customHeight="1">
      <c r="A13" s="314" t="s">
        <v>435</v>
      </c>
      <c r="B13" s="319" t="s">
        <v>457</v>
      </c>
      <c r="C13" s="320" t="s">
        <v>436</v>
      </c>
      <c r="D13" s="319" t="s">
        <v>437</v>
      </c>
      <c r="E13" s="319" t="s">
        <v>438</v>
      </c>
      <c r="F13" s="320" t="s">
        <v>439</v>
      </c>
      <c r="G13" s="320"/>
      <c r="H13" s="320"/>
      <c r="I13" s="320"/>
      <c r="J13" s="320"/>
      <c r="K13" s="320"/>
      <c r="L13" s="320" t="s">
        <v>440</v>
      </c>
      <c r="M13" s="320" t="s">
        <v>440</v>
      </c>
      <c r="N13" s="320"/>
      <c r="O13" s="320"/>
      <c r="P13" s="320"/>
    </row>
    <row r="14" spans="1:16" ht="58.5" customHeight="1">
      <c r="A14" s="314"/>
      <c r="B14" s="319"/>
      <c r="C14" s="320"/>
      <c r="D14" s="319"/>
      <c r="E14" s="319"/>
      <c r="F14" s="39" t="s">
        <v>446</v>
      </c>
      <c r="G14" s="39" t="s">
        <v>455</v>
      </c>
      <c r="H14" s="39" t="s">
        <v>447</v>
      </c>
      <c r="I14" s="39" t="s">
        <v>448</v>
      </c>
      <c r="J14" s="39" t="s">
        <v>442</v>
      </c>
      <c r="K14" s="39" t="s">
        <v>449</v>
      </c>
      <c r="L14" s="39" t="s">
        <v>456</v>
      </c>
      <c r="M14" s="39" t="s">
        <v>441</v>
      </c>
      <c r="N14" s="39" t="s">
        <v>452</v>
      </c>
      <c r="O14" s="39" t="s">
        <v>442</v>
      </c>
      <c r="P14" s="39" t="s">
        <v>453</v>
      </c>
    </row>
    <row r="15" spans="1:16" s="8" customFormat="1" ht="15" customHeight="1" thickBot="1">
      <c r="A15" s="94">
        <v>1</v>
      </c>
      <c r="B15" s="94">
        <v>2</v>
      </c>
      <c r="C15" s="94">
        <v>3</v>
      </c>
      <c r="D15" s="94">
        <v>4</v>
      </c>
      <c r="E15" s="94">
        <v>5</v>
      </c>
      <c r="F15" s="94">
        <v>6</v>
      </c>
      <c r="G15" s="94">
        <v>7</v>
      </c>
      <c r="H15" s="94">
        <v>8</v>
      </c>
      <c r="I15" s="94">
        <v>9</v>
      </c>
      <c r="J15" s="94">
        <v>10</v>
      </c>
      <c r="K15" s="94">
        <v>11</v>
      </c>
      <c r="L15" s="94">
        <v>12</v>
      </c>
      <c r="M15" s="94">
        <v>13</v>
      </c>
      <c r="N15" s="94">
        <v>14</v>
      </c>
      <c r="O15" s="94">
        <v>15</v>
      </c>
      <c r="P15" s="94">
        <v>16</v>
      </c>
    </row>
    <row r="16" spans="1:16" s="12" customFormat="1" ht="27" customHeight="1" thickTop="1">
      <c r="A16" s="15" t="s">
        <v>509</v>
      </c>
      <c r="B16" s="42"/>
      <c r="C16" s="68" t="s">
        <v>139</v>
      </c>
      <c r="D16" s="42" t="s">
        <v>434</v>
      </c>
      <c r="E16" s="98">
        <f>SUM(E17:E20)</f>
        <v>107</v>
      </c>
      <c r="F16" s="76"/>
      <c r="G16" s="24"/>
      <c r="H16" s="24"/>
      <c r="I16" s="76"/>
      <c r="J16" s="24"/>
      <c r="K16" s="24"/>
      <c r="L16" s="24"/>
      <c r="M16" s="24"/>
      <c r="N16" s="24"/>
      <c r="O16" s="24"/>
      <c r="P16" s="24"/>
    </row>
    <row r="17" spans="1:16" s="16" customFormat="1" ht="39.75" customHeight="1">
      <c r="A17" s="17" t="s">
        <v>510</v>
      </c>
      <c r="B17" s="47"/>
      <c r="C17" s="77" t="s">
        <v>138</v>
      </c>
      <c r="D17" s="47" t="s">
        <v>434</v>
      </c>
      <c r="E17" s="101">
        <v>43</v>
      </c>
      <c r="F17" s="75"/>
      <c r="G17" s="75"/>
      <c r="H17" s="75"/>
      <c r="I17" s="79"/>
      <c r="J17" s="75"/>
      <c r="K17" s="75"/>
      <c r="L17" s="75"/>
      <c r="M17" s="75"/>
      <c r="N17" s="75"/>
      <c r="O17" s="75"/>
      <c r="P17" s="75"/>
    </row>
    <row r="18" spans="1:16" s="16" customFormat="1" ht="39.75" customHeight="1">
      <c r="A18" s="17" t="s">
        <v>511</v>
      </c>
      <c r="B18" s="47"/>
      <c r="C18" s="77" t="s">
        <v>153</v>
      </c>
      <c r="D18" s="47" t="s">
        <v>434</v>
      </c>
      <c r="E18" s="101">
        <v>43</v>
      </c>
      <c r="F18" s="75"/>
      <c r="G18" s="75"/>
      <c r="H18" s="75"/>
      <c r="I18" s="79"/>
      <c r="J18" s="75"/>
      <c r="K18" s="75"/>
      <c r="L18" s="75"/>
      <c r="M18" s="75"/>
      <c r="N18" s="75"/>
      <c r="O18" s="75"/>
      <c r="P18" s="75"/>
    </row>
    <row r="19" spans="1:16" s="16" customFormat="1" ht="39.75" customHeight="1">
      <c r="A19" s="17" t="s">
        <v>512</v>
      </c>
      <c r="B19" s="47"/>
      <c r="C19" s="77" t="s">
        <v>154</v>
      </c>
      <c r="D19" s="47" t="s">
        <v>434</v>
      </c>
      <c r="E19" s="101">
        <v>15</v>
      </c>
      <c r="F19" s="75"/>
      <c r="G19" s="75"/>
      <c r="H19" s="75"/>
      <c r="I19" s="79"/>
      <c r="J19" s="75"/>
      <c r="K19" s="75"/>
      <c r="L19" s="75"/>
      <c r="M19" s="75"/>
      <c r="N19" s="75"/>
      <c r="O19" s="75"/>
      <c r="P19" s="75"/>
    </row>
    <row r="20" spans="1:16" s="16" customFormat="1" ht="39.75" customHeight="1">
      <c r="A20" s="17" t="s">
        <v>513</v>
      </c>
      <c r="B20" s="47"/>
      <c r="C20" s="77" t="s">
        <v>155</v>
      </c>
      <c r="D20" s="47" t="s">
        <v>434</v>
      </c>
      <c r="E20" s="101">
        <v>6</v>
      </c>
      <c r="F20" s="75"/>
      <c r="G20" s="75"/>
      <c r="H20" s="75"/>
      <c r="I20" s="79"/>
      <c r="J20" s="75"/>
      <c r="K20" s="75"/>
      <c r="L20" s="75"/>
      <c r="M20" s="75"/>
      <c r="N20" s="75"/>
      <c r="O20" s="75"/>
      <c r="P20" s="75"/>
    </row>
    <row r="21" spans="1:16" s="12" customFormat="1" ht="41.25" customHeight="1">
      <c r="A21" s="17" t="s">
        <v>514</v>
      </c>
      <c r="B21" s="42"/>
      <c r="C21" s="68" t="s">
        <v>140</v>
      </c>
      <c r="D21" s="42" t="s">
        <v>434</v>
      </c>
      <c r="E21" s="98">
        <v>7</v>
      </c>
      <c r="F21" s="76"/>
      <c r="G21" s="24"/>
      <c r="H21" s="24"/>
      <c r="I21" s="76"/>
      <c r="J21" s="24"/>
      <c r="K21" s="24"/>
      <c r="L21" s="24"/>
      <c r="M21" s="24"/>
      <c r="N21" s="24"/>
      <c r="O21" s="24"/>
      <c r="P21" s="24"/>
    </row>
    <row r="22" spans="1:16" s="16" customFormat="1" ht="43.5" customHeight="1">
      <c r="A22" s="17" t="s">
        <v>515</v>
      </c>
      <c r="B22" s="47"/>
      <c r="C22" s="77" t="s">
        <v>156</v>
      </c>
      <c r="D22" s="47" t="s">
        <v>434</v>
      </c>
      <c r="E22" s="101">
        <v>7</v>
      </c>
      <c r="F22" s="79"/>
      <c r="G22" s="75"/>
      <c r="H22" s="75"/>
      <c r="I22" s="79"/>
      <c r="J22" s="75"/>
      <c r="K22" s="75"/>
      <c r="L22" s="75"/>
      <c r="M22" s="75"/>
      <c r="N22" s="75"/>
      <c r="O22" s="75"/>
      <c r="P22" s="75"/>
    </row>
    <row r="23" spans="1:16" s="12" customFormat="1" ht="18" customHeight="1">
      <c r="A23" s="15" t="s">
        <v>516</v>
      </c>
      <c r="B23" s="42"/>
      <c r="C23" s="68" t="s">
        <v>747</v>
      </c>
      <c r="D23" s="42" t="s">
        <v>434</v>
      </c>
      <c r="E23" s="98">
        <f>SUM(E24:E27)</f>
        <v>44</v>
      </c>
      <c r="F23" s="24"/>
      <c r="G23" s="24"/>
      <c r="H23" s="24"/>
      <c r="I23" s="76"/>
      <c r="J23" s="24"/>
      <c r="K23" s="24"/>
      <c r="L23" s="24"/>
      <c r="M23" s="24"/>
      <c r="N23" s="24"/>
      <c r="O23" s="24"/>
      <c r="P23" s="24"/>
    </row>
    <row r="24" spans="1:16" s="16" customFormat="1" ht="27.75" customHeight="1">
      <c r="A24" s="17" t="s">
        <v>517</v>
      </c>
      <c r="B24" s="47"/>
      <c r="C24" s="77" t="s">
        <v>147</v>
      </c>
      <c r="D24" s="47" t="s">
        <v>434</v>
      </c>
      <c r="E24" s="101">
        <v>20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16" customFormat="1" ht="26.25" customHeight="1">
      <c r="A25" s="17" t="s">
        <v>518</v>
      </c>
      <c r="B25" s="47"/>
      <c r="C25" s="77" t="s">
        <v>148</v>
      </c>
      <c r="D25" s="47" t="s">
        <v>434</v>
      </c>
      <c r="E25" s="101">
        <v>11</v>
      </c>
      <c r="F25" s="75"/>
      <c r="G25" s="75"/>
      <c r="H25" s="75"/>
      <c r="I25" s="79"/>
      <c r="J25" s="75"/>
      <c r="K25" s="75"/>
      <c r="L25" s="75"/>
      <c r="M25" s="75"/>
      <c r="N25" s="75"/>
      <c r="O25" s="75"/>
      <c r="P25" s="75"/>
    </row>
    <row r="26" spans="1:16" s="16" customFormat="1" ht="27" customHeight="1">
      <c r="A26" s="17" t="s">
        <v>519</v>
      </c>
      <c r="B26" s="47"/>
      <c r="C26" s="77" t="s">
        <v>157</v>
      </c>
      <c r="D26" s="47" t="s">
        <v>434</v>
      </c>
      <c r="E26" s="101">
        <v>6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16" customFormat="1" ht="26.25" customHeight="1">
      <c r="A27" s="17" t="s">
        <v>520</v>
      </c>
      <c r="B27" s="47"/>
      <c r="C27" s="77" t="s">
        <v>158</v>
      </c>
      <c r="D27" s="47" t="s">
        <v>434</v>
      </c>
      <c r="E27" s="101">
        <v>7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s="12" customFormat="1" ht="15.75" customHeight="1">
      <c r="A28" s="15" t="s">
        <v>521</v>
      </c>
      <c r="B28" s="42"/>
      <c r="C28" s="68" t="s">
        <v>141</v>
      </c>
      <c r="D28" s="42" t="s">
        <v>434</v>
      </c>
      <c r="E28" s="98">
        <f>SUM(E29:E30)</f>
        <v>10</v>
      </c>
      <c r="F28" s="24"/>
      <c r="G28" s="24"/>
      <c r="H28" s="24"/>
      <c r="I28" s="76"/>
      <c r="J28" s="24"/>
      <c r="K28" s="24"/>
      <c r="L28" s="24"/>
      <c r="M28" s="24"/>
      <c r="N28" s="24"/>
      <c r="O28" s="24"/>
      <c r="P28" s="24"/>
    </row>
    <row r="29" spans="1:16" s="16" customFormat="1" ht="26.25" customHeight="1">
      <c r="A29" s="17" t="s">
        <v>223</v>
      </c>
      <c r="B29" s="47"/>
      <c r="C29" s="77" t="s">
        <v>159</v>
      </c>
      <c r="D29" s="47" t="s">
        <v>434</v>
      </c>
      <c r="E29" s="101">
        <v>5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16" customFormat="1" ht="27.75" customHeight="1">
      <c r="A30" s="17" t="s">
        <v>224</v>
      </c>
      <c r="B30" s="47"/>
      <c r="C30" s="77" t="s">
        <v>160</v>
      </c>
      <c r="D30" s="47" t="s">
        <v>434</v>
      </c>
      <c r="E30" s="101">
        <v>5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s="12" customFormat="1" ht="15" customHeight="1">
      <c r="A31" s="15" t="s">
        <v>225</v>
      </c>
      <c r="B31" s="42"/>
      <c r="C31" s="68" t="s">
        <v>701</v>
      </c>
      <c r="D31" s="42" t="s">
        <v>466</v>
      </c>
      <c r="E31" s="98">
        <f>SUM(E32:E35)</f>
        <v>8</v>
      </c>
      <c r="F31" s="24"/>
      <c r="G31" s="24"/>
      <c r="H31" s="24"/>
      <c r="I31" s="76"/>
      <c r="J31" s="24"/>
      <c r="K31" s="24"/>
      <c r="L31" s="24"/>
      <c r="M31" s="24"/>
      <c r="N31" s="24"/>
      <c r="O31" s="24"/>
      <c r="P31" s="24"/>
    </row>
    <row r="32" spans="1:16" s="16" customFormat="1" ht="15" customHeight="1">
      <c r="A32" s="17" t="s">
        <v>226</v>
      </c>
      <c r="B32" s="47"/>
      <c r="C32" s="77" t="s">
        <v>143</v>
      </c>
      <c r="D32" s="47" t="s">
        <v>466</v>
      </c>
      <c r="E32" s="101">
        <v>3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s="16" customFormat="1" ht="15" customHeight="1">
      <c r="A33" s="17" t="s">
        <v>227</v>
      </c>
      <c r="B33" s="47"/>
      <c r="C33" s="77" t="s">
        <v>144</v>
      </c>
      <c r="D33" s="47" t="s">
        <v>466</v>
      </c>
      <c r="E33" s="101">
        <v>3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s="16" customFormat="1" ht="15" customHeight="1">
      <c r="A34" s="17" t="s">
        <v>228</v>
      </c>
      <c r="B34" s="47"/>
      <c r="C34" s="77" t="s">
        <v>145</v>
      </c>
      <c r="D34" s="47" t="s">
        <v>466</v>
      </c>
      <c r="E34" s="101">
        <v>1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16" customFormat="1" ht="15" customHeight="1">
      <c r="A35" s="17" t="s">
        <v>229</v>
      </c>
      <c r="B35" s="47"/>
      <c r="C35" s="77" t="s">
        <v>146</v>
      </c>
      <c r="D35" s="47" t="s">
        <v>466</v>
      </c>
      <c r="E35" s="101">
        <v>1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s="12" customFormat="1" ht="18" customHeight="1">
      <c r="A36" s="15" t="s">
        <v>230</v>
      </c>
      <c r="B36" s="42"/>
      <c r="C36" s="68" t="s">
        <v>780</v>
      </c>
      <c r="D36" s="42" t="s">
        <v>466</v>
      </c>
      <c r="E36" s="98">
        <f>SUM(E37:E38)</f>
        <v>4</v>
      </c>
      <c r="F36" s="24"/>
      <c r="G36" s="24"/>
      <c r="H36" s="24"/>
      <c r="I36" s="76"/>
      <c r="J36" s="24"/>
      <c r="K36" s="24"/>
      <c r="L36" s="24"/>
      <c r="M36" s="24"/>
      <c r="N36" s="24"/>
      <c r="O36" s="24"/>
      <c r="P36" s="24"/>
    </row>
    <row r="37" spans="1:16" s="16" customFormat="1" ht="15" customHeight="1">
      <c r="A37" s="17" t="s">
        <v>231</v>
      </c>
      <c r="B37" s="47"/>
      <c r="C37" s="77" t="s">
        <v>142</v>
      </c>
      <c r="D37" s="47" t="s">
        <v>466</v>
      </c>
      <c r="E37" s="101">
        <v>2</v>
      </c>
      <c r="F37" s="75"/>
      <c r="G37" s="75"/>
      <c r="H37" s="75"/>
      <c r="I37" s="79"/>
      <c r="J37" s="75"/>
      <c r="K37" s="75"/>
      <c r="L37" s="75"/>
      <c r="M37" s="75"/>
      <c r="N37" s="75"/>
      <c r="O37" s="75"/>
      <c r="P37" s="75"/>
    </row>
    <row r="38" spans="1:16" s="16" customFormat="1" ht="15" customHeight="1">
      <c r="A38" s="17" t="s">
        <v>232</v>
      </c>
      <c r="B38" s="47"/>
      <c r="C38" s="77" t="s">
        <v>411</v>
      </c>
      <c r="D38" s="47" t="s">
        <v>466</v>
      </c>
      <c r="E38" s="101">
        <v>2</v>
      </c>
      <c r="F38" s="75"/>
      <c r="G38" s="75"/>
      <c r="H38" s="75"/>
      <c r="I38" s="79"/>
      <c r="J38" s="75"/>
      <c r="K38" s="75"/>
      <c r="L38" s="75"/>
      <c r="M38" s="75"/>
      <c r="N38" s="75"/>
      <c r="O38" s="75"/>
      <c r="P38" s="75"/>
    </row>
    <row r="39" spans="1:16" s="12" customFormat="1" ht="54" customHeight="1">
      <c r="A39" s="15" t="s">
        <v>233</v>
      </c>
      <c r="B39" s="42"/>
      <c r="C39" s="102" t="s">
        <v>152</v>
      </c>
      <c r="D39" s="42" t="s">
        <v>465</v>
      </c>
      <c r="E39" s="98">
        <v>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16" customFormat="1" ht="80.25" customHeight="1">
      <c r="A40" s="17" t="s">
        <v>234</v>
      </c>
      <c r="B40" s="47"/>
      <c r="C40" s="77" t="s">
        <v>150</v>
      </c>
      <c r="D40" s="47" t="s">
        <v>465</v>
      </c>
      <c r="E40" s="101">
        <v>1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s="12" customFormat="1" ht="42" customHeight="1">
      <c r="A41" s="15" t="s">
        <v>235</v>
      </c>
      <c r="B41" s="42"/>
      <c r="C41" s="102" t="s">
        <v>151</v>
      </c>
      <c r="D41" s="42" t="s">
        <v>465</v>
      </c>
      <c r="E41" s="98">
        <v>2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16" customFormat="1" ht="66.75" customHeight="1">
      <c r="A42" s="17" t="s">
        <v>236</v>
      </c>
      <c r="B42" s="47"/>
      <c r="C42" s="77" t="s">
        <v>149</v>
      </c>
      <c r="D42" s="47" t="s">
        <v>465</v>
      </c>
      <c r="E42" s="101">
        <v>2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12" customFormat="1" ht="93" customHeight="1">
      <c r="A43" s="15" t="s">
        <v>237</v>
      </c>
      <c r="B43" s="42"/>
      <c r="C43" s="102" t="s">
        <v>161</v>
      </c>
      <c r="D43" s="42" t="s">
        <v>465</v>
      </c>
      <c r="E43" s="98">
        <v>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s="12" customFormat="1" ht="27" customHeight="1">
      <c r="A44" s="15" t="s">
        <v>238</v>
      </c>
      <c r="B44" s="42"/>
      <c r="C44" s="102" t="s">
        <v>902</v>
      </c>
      <c r="D44" s="42" t="s">
        <v>466</v>
      </c>
      <c r="E44" s="98">
        <v>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s="12" customFormat="1" ht="27" customHeight="1">
      <c r="A45" s="15" t="s">
        <v>239</v>
      </c>
      <c r="B45" s="42"/>
      <c r="C45" s="102" t="s">
        <v>162</v>
      </c>
      <c r="D45" s="42" t="s">
        <v>466</v>
      </c>
      <c r="E45" s="98">
        <v>4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s="12" customFormat="1" ht="27" customHeight="1">
      <c r="A46" s="15" t="s">
        <v>240</v>
      </c>
      <c r="B46" s="42"/>
      <c r="C46" s="102" t="s">
        <v>163</v>
      </c>
      <c r="D46" s="42" t="s">
        <v>466</v>
      </c>
      <c r="E46" s="98">
        <v>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s="12" customFormat="1" ht="27.75" customHeight="1">
      <c r="A47" s="15" t="s">
        <v>241</v>
      </c>
      <c r="B47" s="42"/>
      <c r="C47" s="102" t="s">
        <v>164</v>
      </c>
      <c r="D47" s="42" t="s">
        <v>466</v>
      </c>
      <c r="E47" s="98">
        <v>8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s="12" customFormat="1" ht="15" customHeight="1">
      <c r="A48" s="15" t="s">
        <v>689</v>
      </c>
      <c r="B48" s="42"/>
      <c r="C48" s="102" t="s">
        <v>364</v>
      </c>
      <c r="D48" s="42" t="s">
        <v>466</v>
      </c>
      <c r="E48" s="98">
        <v>3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s="12" customFormat="1" ht="26.25" customHeight="1">
      <c r="A49" s="15" t="s">
        <v>690</v>
      </c>
      <c r="B49" s="42"/>
      <c r="C49" s="102" t="s">
        <v>365</v>
      </c>
      <c r="D49" s="42" t="s">
        <v>466</v>
      </c>
      <c r="E49" s="98">
        <v>4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s="12" customFormat="1" ht="15" customHeight="1" thickBot="1">
      <c r="A50" s="104" t="s">
        <v>691</v>
      </c>
      <c r="B50" s="106"/>
      <c r="C50" s="196" t="s">
        <v>79</v>
      </c>
      <c r="D50" s="106" t="s">
        <v>884</v>
      </c>
      <c r="E50" s="107">
        <v>1.14</v>
      </c>
      <c r="F50" s="193"/>
      <c r="G50" s="197"/>
      <c r="H50" s="194"/>
      <c r="I50" s="108"/>
      <c r="J50" s="194"/>
      <c r="K50" s="194"/>
      <c r="L50" s="194"/>
      <c r="M50" s="194"/>
      <c r="N50" s="194"/>
      <c r="O50" s="194"/>
      <c r="P50" s="194"/>
    </row>
    <row r="51" spans="1:16" ht="14.25" customHeight="1" thickTop="1">
      <c r="A51" s="43"/>
      <c r="B51" s="43"/>
      <c r="C51" s="5" t="s">
        <v>1043</v>
      </c>
      <c r="D51" s="6"/>
      <c r="E51" s="6"/>
      <c r="F51" s="6"/>
      <c r="G51" s="6"/>
      <c r="H51" s="85"/>
      <c r="I51" s="85"/>
      <c r="J51" s="85"/>
      <c r="K51" s="85"/>
      <c r="L51" s="26"/>
      <c r="M51" s="26"/>
      <c r="N51" s="26"/>
      <c r="O51" s="26"/>
      <c r="P51" s="26"/>
    </row>
    <row r="52" spans="1:16" ht="25.5">
      <c r="A52" s="44"/>
      <c r="B52" s="44"/>
      <c r="C52" s="102" t="s">
        <v>1046</v>
      </c>
      <c r="D52" s="138"/>
      <c r="E52" s="4"/>
      <c r="F52" s="4"/>
      <c r="G52" s="4"/>
      <c r="H52" s="84"/>
      <c r="I52" s="84"/>
      <c r="J52" s="84"/>
      <c r="K52" s="84"/>
      <c r="L52" s="84"/>
      <c r="M52" s="139"/>
      <c r="N52" s="139"/>
      <c r="O52" s="139"/>
      <c r="P52" s="139"/>
    </row>
    <row r="53" spans="1:16" ht="12.75">
      <c r="A53" s="44"/>
      <c r="B53" s="44"/>
      <c r="C53" s="155" t="s">
        <v>1044</v>
      </c>
      <c r="D53" s="3"/>
      <c r="E53" s="3"/>
      <c r="F53" s="3"/>
      <c r="G53" s="3"/>
      <c r="H53" s="24"/>
      <c r="I53" s="24"/>
      <c r="J53" s="24"/>
      <c r="K53" s="24"/>
      <c r="L53" s="24"/>
      <c r="M53" s="24"/>
      <c r="N53" s="24"/>
      <c r="O53" s="24"/>
      <c r="P53" s="24"/>
    </row>
    <row r="54" spans="6:12" ht="15">
      <c r="F54" t="s">
        <v>1047</v>
      </c>
      <c r="G54"/>
      <c r="H54"/>
      <c r="I54" s="256" t="s">
        <v>1048</v>
      </c>
      <c r="J54"/>
      <c r="K54"/>
      <c r="L54"/>
    </row>
    <row r="55" spans="1:12" s="1" customFormat="1" ht="15">
      <c r="A55" s="180" t="s">
        <v>869</v>
      </c>
      <c r="B55" s="181"/>
      <c r="C55" s="181"/>
      <c r="D55" s="182"/>
      <c r="E55" s="195"/>
      <c r="F55" s="257" t="s">
        <v>1049</v>
      </c>
      <c r="G55"/>
      <c r="H55"/>
      <c r="I55"/>
      <c r="J55"/>
      <c r="K55"/>
      <c r="L55"/>
    </row>
    <row r="56" spans="1:12" s="181" customFormat="1" ht="12.75">
      <c r="A56" s="181" t="s">
        <v>862</v>
      </c>
      <c r="D56" s="182"/>
      <c r="E56" s="195"/>
      <c r="F56" t="s">
        <v>1050</v>
      </c>
      <c r="G56"/>
      <c r="H56"/>
      <c r="I56"/>
      <c r="J56"/>
      <c r="K56"/>
      <c r="L56"/>
    </row>
    <row r="57" spans="1:5" s="181" customFormat="1" ht="11.25">
      <c r="A57" s="181" t="s">
        <v>135</v>
      </c>
      <c r="D57" s="182"/>
      <c r="E57" s="195"/>
    </row>
    <row r="58" spans="1:5" s="181" customFormat="1" ht="11.25">
      <c r="A58" s="181" t="s">
        <v>136</v>
      </c>
      <c r="D58" s="182"/>
      <c r="E58" s="195"/>
    </row>
    <row r="59" spans="1:5" s="181" customFormat="1" ht="11.25">
      <c r="A59" s="181" t="s">
        <v>863</v>
      </c>
      <c r="D59" s="182"/>
      <c r="E59" s="195"/>
    </row>
    <row r="60" spans="1:5" s="181" customFormat="1" ht="11.25">
      <c r="A60" s="181" t="s">
        <v>864</v>
      </c>
      <c r="D60" s="182"/>
      <c r="E60" s="195"/>
    </row>
    <row r="61" spans="1:5" s="181" customFormat="1" ht="11.25">
      <c r="A61" s="181" t="s">
        <v>865</v>
      </c>
      <c r="D61" s="182"/>
      <c r="E61" s="195"/>
    </row>
    <row r="62" spans="1:5" s="181" customFormat="1" ht="11.25">
      <c r="A62" s="181" t="s">
        <v>866</v>
      </c>
      <c r="D62" s="182"/>
      <c r="E62" s="195"/>
    </row>
    <row r="63" spans="1:5" s="181" customFormat="1" ht="11.25">
      <c r="A63" s="181" t="s">
        <v>867</v>
      </c>
      <c r="D63" s="182"/>
      <c r="E63" s="195"/>
    </row>
    <row r="64" spans="1:5" s="181" customFormat="1" ht="11.25">
      <c r="A64" s="181" t="s">
        <v>868</v>
      </c>
      <c r="D64" s="182"/>
      <c r="E64" s="195"/>
    </row>
    <row r="65" s="181" customFormat="1" ht="11.25">
      <c r="A65" s="181" t="s">
        <v>137</v>
      </c>
    </row>
  </sheetData>
  <sheetProtection/>
  <mergeCells count="20">
    <mergeCell ref="D13:D14"/>
    <mergeCell ref="E13:E14"/>
    <mergeCell ref="A7:C7"/>
    <mergeCell ref="A9:C9"/>
    <mergeCell ref="A5:C5"/>
    <mergeCell ref="D5:P5"/>
    <mergeCell ref="A6:C6"/>
    <mergeCell ref="D6:P6"/>
    <mergeCell ref="D7:P7"/>
    <mergeCell ref="A10:H10"/>
    <mergeCell ref="A8:B8"/>
    <mergeCell ref="D9:L9"/>
    <mergeCell ref="N10:O10"/>
    <mergeCell ref="I11:P11"/>
    <mergeCell ref="A12:H12"/>
    <mergeCell ref="F13:K13"/>
    <mergeCell ref="L13:P13"/>
    <mergeCell ref="A13:A14"/>
    <mergeCell ref="B13:B14"/>
    <mergeCell ref="C13:C14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landscape" paperSize="9" scale="83" r:id="rId1"/>
  <headerFooter alignWithMargins="0">
    <oddFooter>&amp;CPage &amp;P&amp;R&amp;A</oddFooter>
  </headerFooter>
  <rowBreaks count="3" manualBreakCount="3">
    <brk id="1" max="255" man="1"/>
    <brk id="26" max="15" man="1"/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Helmuts</cp:lastModifiedBy>
  <cp:lastPrinted>2010-06-11T10:08:00Z</cp:lastPrinted>
  <dcterms:created xsi:type="dcterms:W3CDTF">1996-10-14T23:33:28Z</dcterms:created>
  <dcterms:modified xsi:type="dcterms:W3CDTF">2011-05-18T07:04:40Z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