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5200" windowHeight="11385" tabRatio="913" firstSheet="2" activeTab="7"/>
  </bookViews>
  <sheets>
    <sheet name="Būvnieka koptāme" sheetId="24" r:id="rId1"/>
    <sheet name="Kopsavilkums" sheetId="25" r:id="rId2"/>
    <sheet name="LT-1;SagatavZemesd" sheetId="70" r:id="rId3"/>
    <sheet name="LT-2; VispCeltn" sheetId="80" r:id="rId4"/>
    <sheet name="LT-3; UK_UKT" sheetId="79" r:id="rId5"/>
    <sheet name="LT-4; SM" sheetId="76" r:id="rId6"/>
    <sheet name="LT-5; VAS" sheetId="81" r:id="rId7"/>
    <sheet name="LT-6; EL" sheetId="82" r:id="rId8"/>
  </sheets>
  <definedNames>
    <definedName name="_xlnm.Print_Area" localSheetId="1">'Kopsavilkums'!$A$1:$H$37</definedName>
    <definedName name="_xlnm.Print_Area" localSheetId="2">'LT-1;SagatavZemesd'!$A$2:$P$44</definedName>
    <definedName name="_xlnm.Print_Area" localSheetId="3">'LT-2; VispCeltn'!$A$2:$P$91</definedName>
    <definedName name="_xlnm.Print_Area" localSheetId="4">'LT-3; UK_UKT'!$A$2:$P$45</definedName>
    <definedName name="_xlnm.Print_Area" localSheetId="5">'LT-4; SM'!$A$2:$P$154</definedName>
    <definedName name="_xlnm.Print_Area" localSheetId="6">'LT-5; VAS'!$A$2:$P$24</definedName>
    <definedName name="_xlnm.Print_Area" localSheetId="7">'LT-6; EL'!$A$1:$E$84</definedName>
    <definedName name="_xlnm.Print_Titles" localSheetId="1">'Kopsavilkums'!$15:$19</definedName>
    <definedName name="_xlnm.Print_Titles" localSheetId="2">'LT-1;SagatavZemesd'!$8:$10</definedName>
    <definedName name="_xlnm.Print_Titles" localSheetId="3">'LT-2; VispCeltn'!$8:$10</definedName>
    <definedName name="_xlnm.Print_Titles" localSheetId="4">'LT-3; UK_UKT'!$8:$10</definedName>
  </definedNames>
  <calcPr calcId="152511"/>
</workbook>
</file>

<file path=xl/sharedStrings.xml><?xml version="1.0" encoding="utf-8"?>
<sst xmlns="http://schemas.openxmlformats.org/spreadsheetml/2006/main" count="1515" uniqueCount="717">
  <si>
    <t>Kopējā darbietilpība, c/h</t>
  </si>
  <si>
    <t>Nr. P.k.</t>
  </si>
  <si>
    <t>Kods, tāmes Nr.</t>
  </si>
  <si>
    <t xml:space="preserve">Darba veids vai konstruktīvā elementa nosaukums </t>
  </si>
  <si>
    <t>Tai skaitā</t>
  </si>
  <si>
    <t>Virsizdevumi</t>
  </si>
  <si>
    <t>t.sk. Darba aizsardzība</t>
  </si>
  <si>
    <t>Peļņa</t>
  </si>
  <si>
    <t>Pavisam kopā</t>
  </si>
  <si>
    <t xml:space="preserve">Pārbaudīja: </t>
  </si>
  <si>
    <t>APSTIPRINU</t>
  </si>
  <si>
    <t>Z.v.</t>
  </si>
  <si>
    <t>Nr.p.k.</t>
  </si>
  <si>
    <t>Kopā</t>
  </si>
  <si>
    <t>Tāmes izmaksas:</t>
  </si>
  <si>
    <t>gb.</t>
  </si>
  <si>
    <t>Objekta nosaukums</t>
  </si>
  <si>
    <t>Objekta adrese</t>
  </si>
  <si>
    <t>Pasūtītājs</t>
  </si>
  <si>
    <t>Līguma Nr.</t>
  </si>
  <si>
    <t>Nr.</t>
  </si>
  <si>
    <t>Darbu un izdevumu nosaukums</t>
  </si>
  <si>
    <t>Mērv.</t>
  </si>
  <si>
    <t>Daudz.</t>
  </si>
  <si>
    <t>Vienības izmaksa</t>
  </si>
  <si>
    <t>Kopējā izmaksa</t>
  </si>
  <si>
    <t>Laika norm. c/h</t>
  </si>
  <si>
    <t>Darbietilpība (c/h)</t>
  </si>
  <si>
    <t>m</t>
  </si>
  <si>
    <t>Kopā:</t>
  </si>
  <si>
    <t>vieta</t>
  </si>
  <si>
    <t>kpl.</t>
  </si>
  <si>
    <t>m3</t>
  </si>
  <si>
    <t>Demontāžas darbi</t>
  </si>
  <si>
    <t>gb</t>
  </si>
  <si>
    <t>1.002</t>
  </si>
  <si>
    <t>1.017</t>
  </si>
  <si>
    <t>1.018</t>
  </si>
  <si>
    <t>1.019</t>
  </si>
  <si>
    <t>1.020</t>
  </si>
  <si>
    <t>1.021</t>
  </si>
  <si>
    <t>2.001</t>
  </si>
  <si>
    <t>2.004</t>
  </si>
  <si>
    <t>2.005</t>
  </si>
  <si>
    <t>2.006</t>
  </si>
  <si>
    <t>2.007</t>
  </si>
  <si>
    <t>2.008</t>
  </si>
  <si>
    <t>2.013</t>
  </si>
  <si>
    <t>2.014</t>
  </si>
  <si>
    <t>2.015</t>
  </si>
  <si>
    <t>2.016</t>
  </si>
  <si>
    <t>2.017</t>
  </si>
  <si>
    <t>2.019</t>
  </si>
  <si>
    <t>2.020</t>
  </si>
  <si>
    <t>2.022</t>
  </si>
  <si>
    <t>2.023</t>
  </si>
  <si>
    <t>2.024</t>
  </si>
  <si>
    <t>2.027</t>
  </si>
  <si>
    <t>2.028</t>
  </si>
  <si>
    <t>2.029</t>
  </si>
  <si>
    <t>2.030</t>
  </si>
  <si>
    <t>2.031</t>
  </si>
  <si>
    <t>2.033</t>
  </si>
  <si>
    <t>2.034</t>
  </si>
  <si>
    <t>2.036</t>
  </si>
  <si>
    <t>Sastādīja</t>
  </si>
  <si>
    <t>4.001</t>
  </si>
  <si>
    <t>4.002</t>
  </si>
  <si>
    <t>4.003</t>
  </si>
  <si>
    <t>4.004</t>
  </si>
  <si>
    <t>4.005</t>
  </si>
  <si>
    <r>
      <t>Darba samaksas likme (</t>
    </r>
    <r>
      <rPr>
        <sz val="10"/>
        <rFont val="Calibri"/>
        <family val="2"/>
      </rPr>
      <t>€</t>
    </r>
    <r>
      <rPr>
        <sz val="10"/>
        <rFont val="Arial"/>
        <family val="2"/>
      </rPr>
      <t>/h)</t>
    </r>
  </si>
  <si>
    <r>
      <t xml:space="preserve">Darba alga </t>
    </r>
    <r>
      <rPr>
        <sz val="10"/>
        <rFont val="Calibri"/>
        <family val="2"/>
      </rPr>
      <t>€</t>
    </r>
    <r>
      <rPr>
        <sz val="10"/>
        <rFont val="Arial"/>
        <family val="2"/>
      </rPr>
      <t>/h</t>
    </r>
  </si>
  <si>
    <t>Materiāli     €</t>
  </si>
  <si>
    <t>Mehānismi €</t>
  </si>
  <si>
    <t>Kopā           €</t>
  </si>
  <si>
    <t>Darba alga €</t>
  </si>
  <si>
    <t>Materiāli        €</t>
  </si>
  <si>
    <t>Kopā        €</t>
  </si>
  <si>
    <t>€</t>
  </si>
  <si>
    <t>Par kopējo summu, €</t>
  </si>
  <si>
    <t>Tāmes izmaksas (€)</t>
  </si>
  <si>
    <t>darba alga (€)</t>
  </si>
  <si>
    <t>materiāli (€)</t>
  </si>
  <si>
    <t>mehānismi (€)</t>
  </si>
  <si>
    <t>Objekta izmaksas €</t>
  </si>
  <si>
    <t>m2</t>
  </si>
  <si>
    <t>Būvlaukuma mobilizācija</t>
  </si>
  <si>
    <t>1.001</t>
  </si>
  <si>
    <t>1.003</t>
  </si>
  <si>
    <t>1.004</t>
  </si>
  <si>
    <t>1.005</t>
  </si>
  <si>
    <t>1.006</t>
  </si>
  <si>
    <t>1.007</t>
  </si>
  <si>
    <t>1.008</t>
  </si>
  <si>
    <t>1.009</t>
  </si>
  <si>
    <t>1.010</t>
  </si>
  <si>
    <t>1.012</t>
  </si>
  <si>
    <t>1.013</t>
  </si>
  <si>
    <t>1.014</t>
  </si>
  <si>
    <t>1.015</t>
  </si>
  <si>
    <t>1.016</t>
  </si>
  <si>
    <t>4.006</t>
  </si>
  <si>
    <t>4.007</t>
  </si>
  <si>
    <t>4.008</t>
  </si>
  <si>
    <t>4.009</t>
  </si>
  <si>
    <t>4.010</t>
  </si>
  <si>
    <t>4.011</t>
  </si>
  <si>
    <t>Demontāžas un sagatavošanas darbi</t>
  </si>
  <si>
    <t>2.025</t>
  </si>
  <si>
    <t>2.026</t>
  </si>
  <si>
    <t>3.001</t>
  </si>
  <si>
    <t>3.002</t>
  </si>
  <si>
    <t>3.004</t>
  </si>
  <si>
    <t>3.005</t>
  </si>
  <si>
    <t>3.006</t>
  </si>
  <si>
    <t>3.007</t>
  </si>
  <si>
    <t>3.008</t>
  </si>
  <si>
    <t>3.009</t>
  </si>
  <si>
    <t>3.010</t>
  </si>
  <si>
    <t>3.011</t>
  </si>
  <si>
    <t>3.012</t>
  </si>
  <si>
    <t>3.013</t>
  </si>
  <si>
    <t>3.014</t>
  </si>
  <si>
    <t>3.015</t>
  </si>
  <si>
    <t>3.016</t>
  </si>
  <si>
    <t>3.017</t>
  </si>
  <si>
    <t>3.018</t>
  </si>
  <si>
    <t>3.019</t>
  </si>
  <si>
    <t>3.020</t>
  </si>
  <si>
    <t>3.021</t>
  </si>
  <si>
    <t>3.022</t>
  </si>
  <si>
    <t>3.023</t>
  </si>
  <si>
    <t>3.024</t>
  </si>
  <si>
    <t>3.025</t>
  </si>
  <si>
    <t>3.026</t>
  </si>
  <si>
    <t>Kods</t>
  </si>
  <si>
    <t>rasējumiem</t>
  </si>
  <si>
    <t xml:space="preserve">Tāme sastādīta </t>
  </si>
  <si>
    <t>Tāme sastādīta</t>
  </si>
  <si>
    <t>Līg.cena</t>
  </si>
  <si>
    <t>Sertifikāta Nr.</t>
  </si>
  <si>
    <t>UKT daļas</t>
  </si>
  <si>
    <t>Kopsavilkuma aprēķins Nr.1</t>
  </si>
  <si>
    <t>20___. gada _____.______________</t>
  </si>
  <si>
    <t>Būvniecības koptāme</t>
  </si>
  <si>
    <t>Būves nosaukums</t>
  </si>
  <si>
    <t>Pasūtījuma Nr.</t>
  </si>
  <si>
    <t>Tiešās izmaksas kopā, t.sk. darba devēja sociālais nodoklis (%)</t>
  </si>
  <si>
    <t>3-00672</t>
  </si>
  <si>
    <t xml:space="preserve">AR daļas </t>
  </si>
  <si>
    <t>EL daļas</t>
  </si>
  <si>
    <t>LT 3; Ūdensapgāde un kanalizācija</t>
  </si>
  <si>
    <t>LT-03/08/2017</t>
  </si>
  <si>
    <t>UK, UKT daļu</t>
  </si>
  <si>
    <t>Tranšejas, pamatne</t>
  </si>
  <si>
    <t>LT-04/08/2017</t>
  </si>
  <si>
    <t>LT-05/08/2017</t>
  </si>
  <si>
    <t>Sagatavošanās, demontāžas darbi</t>
  </si>
  <si>
    <t>Būvgružu iekraušana autotransportā un izvešana, ieskaitot noglabāšanas izmaksas</t>
  </si>
  <si>
    <t>Zemes darbi</t>
  </si>
  <si>
    <t>1.011</t>
  </si>
  <si>
    <t>LT-01/09/2017</t>
  </si>
  <si>
    <t>LT-02/09/2017</t>
  </si>
  <si>
    <t>Ēkas asu nospraušana, ierīkošana</t>
  </si>
  <si>
    <t>Demontēt esošo dz/b grīdas konstrukciju b=25cm</t>
  </si>
  <si>
    <t>Demontēt esošo silikāta ķieģeļu mūri B=510</t>
  </si>
  <si>
    <t>Demontēt  koka logu blokus</t>
  </si>
  <si>
    <t>LT 1;Sagatavošanās, demontāža, zemes darbi un labiekārtošana</t>
  </si>
  <si>
    <t>Brauktuvju, ietvju, laukumu, labiekārtošanas elementu nospraušana</t>
  </si>
  <si>
    <t>punkti</t>
  </si>
  <si>
    <t>Grunts izstrāde ierakumā līdz 1m, pārvietojot to līdz 50m</t>
  </si>
  <si>
    <t>Grunts pamatnes ierīkošana blietējot Hvid.=0,25m</t>
  </si>
  <si>
    <t>Labiekārtošanas darbi</t>
  </si>
  <si>
    <t>Zālāja atjaunošana</t>
  </si>
  <si>
    <t>Zālāja atjaunošana ar augu zemi, apsējot ar zālāja sēklām, h=10cm</t>
  </si>
  <si>
    <t>Zālāja izbūve ar augu zemi, apsējot ar zālāja sēklām, h=10cm</t>
  </si>
  <si>
    <t>LT 2; Vispārceltnieciskie darbi</t>
  </si>
  <si>
    <t>Betona konstrukcijas (BK daļa)</t>
  </si>
  <si>
    <t>Inventārveidņu montāža, demontāža, noma</t>
  </si>
  <si>
    <t>t.</t>
  </si>
  <si>
    <t>Šķembu 0-40 slāņa b=30cm izbūve</t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</si>
  <si>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12, S200x200 (B500B) izbūve 2 kārtās</t>
    </r>
  </si>
  <si>
    <t>Stiergrojuma Ø8, B500B izbūve</t>
  </si>
  <si>
    <r>
      <t xml:space="preserve">Konstruktīvā stiegrojuma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8, s-600x600 (B500B) izbūve</t>
    </r>
  </si>
  <si>
    <t>Pamatu plātnes izbūve zem katla</t>
  </si>
  <si>
    <t>Pamatu plātnes izbūve zem pelnu konteinera</t>
  </si>
  <si>
    <t>Kustīgo grīdu ieliekmo detaļu, balstu izbūve</t>
  </si>
  <si>
    <t>Elementa Nr.1 detaļu izbūve</t>
  </si>
  <si>
    <t>Elemanta Nr.2 detaļu izbūve</t>
  </si>
  <si>
    <t>Elemanta Nr.3 detaļu izbūve</t>
  </si>
  <si>
    <t>Elemanta Nr.4 detaļu izbūve</t>
  </si>
  <si>
    <t>Elemanta Nr.5 detaļu izbūve</t>
  </si>
  <si>
    <t>Šķeldas noliktavas dzelzsbetona grīdas konstrukcijas izbūve</t>
  </si>
  <si>
    <t>Šķembu (0-40) b=300mm pamatnes ierīkošana</t>
  </si>
  <si>
    <t>Grīdas betonēšana betons C30/37</t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</si>
  <si>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12, S200x200 (B500B) izbūve</t>
    </r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</si>
  <si>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16, S200x200 (B500B) izbūve</t>
    </r>
  </si>
  <si>
    <t>Atbalsta sienas izbūve</t>
  </si>
  <si>
    <r>
      <t xml:space="preserve">Tērauda caurules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89x3.0 montāža</t>
    </r>
  </si>
  <si>
    <r>
      <t xml:space="preserve">Tērauda caurules </t>
    </r>
    <r>
      <rPr>
        <b/>
        <sz val="10"/>
        <rFont val="Calibri"/>
        <family val="2"/>
      </rPr>
      <t>Ø76</t>
    </r>
    <r>
      <rPr>
        <b/>
        <sz val="10"/>
        <rFont val="Arial"/>
        <family val="2"/>
      </rPr>
      <t>x3.0 montāža</t>
    </r>
  </si>
  <si>
    <t>Stiegrojuma Ø12, S400 (B500B) izbūve</t>
  </si>
  <si>
    <t>Stiegrojuma Ø10, S400 (B500B) izbūve</t>
  </si>
  <si>
    <t>Antiseptētu dēļu 50x150 klāja izbūve</t>
  </si>
  <si>
    <t>Elemanta Nr.6 detaļu izbūve</t>
  </si>
  <si>
    <t>Vispārceltnieciskie darbi atbilstoši AR daļas rasējumiem, specifikācijām</t>
  </si>
  <si>
    <t>Grīdas šahtu izbūve</t>
  </si>
  <si>
    <t>Betona C30/37 šahtu grīdas un sienu betonēšana</t>
  </si>
  <si>
    <t>Metāla ieliekamo detaļu izbūve</t>
  </si>
  <si>
    <t>Cinkota tērauda režģa 34x38/30x2 uzstādīšana</t>
  </si>
  <si>
    <t>Grīdas betonēšana</t>
  </si>
  <si>
    <t>Nesaistīta minerālmateriāla pamatnes nesošā kārtas 0-45, h=10cm izbūve</t>
  </si>
  <si>
    <t>Stiegrojuma ∅6 s-150x150mm (Q188A) izbūve pamatkārtā</t>
  </si>
  <si>
    <t>Betona pamatkārtas C30/37 b-80mm  izbūve</t>
  </si>
  <si>
    <t>Siltinājuma putu polistirols EPS 200 b=100  izbūve grīdas konstrukcijā</t>
  </si>
  <si>
    <t>Betona C30/37 b-150mm (slīpēta virsma) virskārtas izbūve</t>
  </si>
  <si>
    <t>Stiegrojuma ∅6 s-150x150mm (Q188A) 2kārtās izbūve betona grīdu virskārtā</t>
  </si>
  <si>
    <t>Iekšsienas, pašnesošās sienas, pārsegumi</t>
  </si>
  <si>
    <t>2.002</t>
  </si>
  <si>
    <t>2.003</t>
  </si>
  <si>
    <t>2.009</t>
  </si>
  <si>
    <t>2.010</t>
  </si>
  <si>
    <t>2.011</t>
  </si>
  <si>
    <t>2.012</t>
  </si>
  <si>
    <t>2.018</t>
  </si>
  <si>
    <t>2.021</t>
  </si>
  <si>
    <t>2.037</t>
  </si>
  <si>
    <t>2.038</t>
  </si>
  <si>
    <t>2.041</t>
  </si>
  <si>
    <t>2.042</t>
  </si>
  <si>
    <t>2.043</t>
  </si>
  <si>
    <t>2.044</t>
  </si>
  <si>
    <t>2.045</t>
  </si>
  <si>
    <t>2.046</t>
  </si>
  <si>
    <t>2.047</t>
  </si>
  <si>
    <t>2.048</t>
  </si>
  <si>
    <t>2.049</t>
  </si>
  <si>
    <t>2.050</t>
  </si>
  <si>
    <t>2.051</t>
  </si>
  <si>
    <t>2.052</t>
  </si>
  <si>
    <t>2.053</t>
  </si>
  <si>
    <t>2.054</t>
  </si>
  <si>
    <t>2.055</t>
  </si>
  <si>
    <t>2.056</t>
  </si>
  <si>
    <t>2.057</t>
  </si>
  <si>
    <t>2.058</t>
  </si>
  <si>
    <t>2.059</t>
  </si>
  <si>
    <t>2.060</t>
  </si>
  <si>
    <t>2.061</t>
  </si>
  <si>
    <t>2.062</t>
  </si>
  <si>
    <t>2.063</t>
  </si>
  <si>
    <t>2.064</t>
  </si>
  <si>
    <t>Vārti, logi, durvis</t>
  </si>
  <si>
    <t>Ārējās skārda palodzes b=150mm montāža</t>
  </si>
  <si>
    <t>Iekšējās PVC palodzes b=450 montāža</t>
  </si>
  <si>
    <t>Siltummehānika, iekārtas un ierīces</t>
  </si>
  <si>
    <t>Drošības vārsts 6,0 barg, G2'' / G2-1/2''</t>
  </si>
  <si>
    <t>Drenāžas tvertnīte, DN100</t>
  </si>
  <si>
    <t>Pelnu konteineris ar sliedēm (sk. piegādātāja specifikāciju) PK5-1; V=5 kub.m</t>
  </si>
  <si>
    <t>Recirkulācijas sūknis Q=40m³/h; H=10m; DN80 PN16; TP 80-110/4 A-F-A-BAQE vai ekvivalents</t>
  </si>
  <si>
    <t>Gaisa kompresors ar iebūvēto resiveru un papildiekārtu komplektu  SX4 (sk. piegādātāja  specifikāciju), KAESER vai ekvivalents</t>
  </si>
  <si>
    <t>Frekvenču pārveidotājs, 380-500V IP54, 0100-3L-0005-5 vai ekvivalents</t>
  </si>
  <si>
    <t>Siltuma skaitītāja temperatūras devējs</t>
  </si>
  <si>
    <t>Temperatūras devējs PT1000; 0...150°C; L=150mm, G1/2'' A; 4-20mA; IP67, TTM150C-206A-CF-LI6-H1140-L150</t>
  </si>
  <si>
    <t>Mehāniskais termometrs D63;  0...160°C ar čaulu L=150mm, G1/2'' A, A50.20 HP63 vai ekvivalents</t>
  </si>
  <si>
    <t>Mehāniskais termometrs 0...120°C ar čaulu L=150mm, G1/2'' A, A50.20 HP63</t>
  </si>
  <si>
    <t>Manometrs 0...6 bar, G1/2'' A, 111.10 HP100 vai ekvivalents</t>
  </si>
  <si>
    <t>Filtrs atloku DN80 PN16, 821A 080 C 50 vai ekvivalents</t>
  </si>
  <si>
    <t>Filtrs vītņu G1'' I-I PN16, 821A 080 C 50</t>
  </si>
  <si>
    <t xml:space="preserve">Lodveida ventilis metināms DN125 PN25 </t>
  </si>
  <si>
    <t xml:space="preserve">Lodveida ventilis metināms DN100 PN25 </t>
  </si>
  <si>
    <t xml:space="preserve">Lodveida ventilis metināms DN80 PN25 </t>
  </si>
  <si>
    <t>Lodveida ventilis vītņu G1'' I-A PN16</t>
  </si>
  <si>
    <t>Lodveida ventilis metināms DN32 PN40</t>
  </si>
  <si>
    <t>Lodveida ventilis vītņu G1'' I-I PN16</t>
  </si>
  <si>
    <t>Adatu vārsts vītņu manometram, G1/2'' A-I PN250</t>
  </si>
  <si>
    <t>Automātiskais atgaisotājs G1'' I PN10, Zeparo ZUT25 vai ekvivalents</t>
  </si>
  <si>
    <t>Pretvārsts atloku DN80 PN16, 275 H 080 C 50</t>
  </si>
  <si>
    <t>Cirkulācijas sūknis Q=105m³/h; H=20m DN100 PN16, 275 H 080 C 50 vai ekvivalents</t>
  </si>
  <si>
    <t>Frekvenču pārveidotājs 380-500V IP54, 0100-3L-0023-5 vai ekvivalents</t>
  </si>
  <si>
    <t>Izplēšanas tvertne V=750l M2" PN10, ERL-750CE vai ekvivalents</t>
  </si>
  <si>
    <t>Mehāniskais termometrs D63;  0...160°C ar čaulu L=150mm G1/2'' A, A50.20 HP63 vai ekvivalents</t>
  </si>
  <si>
    <t>Mehāniskais termometrs D63;  0...120°C ar čaulu L=150mm G1/2'' A, A50.20 HP63 vai ekvivalents</t>
  </si>
  <si>
    <t>Manometrs 0...6 bar G1/2'' A, 111.10 HP100 vai ekvivalents</t>
  </si>
  <si>
    <t>Filtrs atloku DN150 PN16, 821A 150 C 50 vai ekvivalents</t>
  </si>
  <si>
    <t>Aizbīdnis "Butterfly" DN150 PN16, 495A 150 C 66 vai ekvivalents</t>
  </si>
  <si>
    <t>Lodveida ventilis vītņu G1'' I-I PN16, R850X025 vai ekvivalents</t>
  </si>
  <si>
    <t>Lodveida ventilis metināms/atloku DN50 PN40 NAVAL vai analogs</t>
  </si>
  <si>
    <t>Adatu vārsts vītņu manometram G1/2'' A-I PN250 WIKA vai analogs</t>
  </si>
  <si>
    <t>Pretvārsts atloku DN150 PN16, 275 H 080 C 50</t>
  </si>
  <si>
    <t>Siltummainis Q=2MW. 90/70°C-50/85°C DN100 PN10, M10-BFM (ALFA LAVAL) vai ekvivalents</t>
  </si>
  <si>
    <t>Lodveida ventilis vītņu G1/2'' I-I PN16, R850X023 vai ekvivalents</t>
  </si>
  <si>
    <t>Automātiskais atgaisotājs G1/2'' I PN10, Zeparo ZUT15 vai ekvivalents</t>
  </si>
  <si>
    <t>Caurule (materiāls P235GH) Ø168,3x4,5</t>
  </si>
  <si>
    <t>Caurule (materiāls P235GH) Ø139,7x4,0</t>
  </si>
  <si>
    <t>Caurule (materiāls P235GH) Ø114,3x3,6</t>
  </si>
  <si>
    <t>Caurule (materiāls P235GH) Ø88,9x3,2</t>
  </si>
  <si>
    <t>Caurule (materiāls P235GH) Ø76,1x2,9</t>
  </si>
  <si>
    <t>Caurule (materiāls P235GH) Ø60,3x3,2</t>
  </si>
  <si>
    <t>Caurule (materiāls P235GH) Ø33,7x3,2</t>
  </si>
  <si>
    <t>Caurule (materiāls P235GH) Ø26,9x2,6</t>
  </si>
  <si>
    <t>Caurule (materiāls P235GH) Ø21,3x2,6</t>
  </si>
  <si>
    <t>Atloks (materiāls S235JR) DN150 PN16</t>
  </si>
  <si>
    <t>Atloks (materiāls S235JR) DN125 PN16</t>
  </si>
  <si>
    <t>Atloks (materiāls S235JR) DN100 PN16</t>
  </si>
  <si>
    <t>Atloks (materiāls S235JR) DN80 PN16</t>
  </si>
  <si>
    <t>Atloks (materiāls S235JR) DN65 PN16</t>
  </si>
  <si>
    <t>Atloks (materiāls S235JR) DN50 PN16</t>
  </si>
  <si>
    <t>T-gabals  (materiāls P235) DN150, EN 10253-2 Type 168,3x5,2</t>
  </si>
  <si>
    <t xml:space="preserve">Līkums  (materiāls P235) DN150, EN 10253-2 Type 3D-90°-168,3x5,2 </t>
  </si>
  <si>
    <t>Līkums  (materiāls P235) DN125, EN 10253-2 Type 3D-90°-139,7x5,2</t>
  </si>
  <si>
    <t>Līkums  (materiāls P235) DN100, EN 10253-2 Type 3D-90°-114,3x4,7</t>
  </si>
  <si>
    <t xml:space="preserve">Līkums  (materiāls P235) DN80, EN 10253-2 Type 3D-90°-88,9x4,8 </t>
  </si>
  <si>
    <t>Līkums  (materiāls P235) DN65, EN 10253-2 Type 3D-90°-76,1x3,9</t>
  </si>
  <si>
    <t>Līkums  (materiāls P235) DN50, EN 10253-2 Type 3D-90°-60,3x4,3</t>
  </si>
  <si>
    <t>Līkums  (materiāls P235) DN25, EN 10253-2 Type 3D-90°-33,7x4,5</t>
  </si>
  <si>
    <t>Līkums  (materiāls P235) DN20, EN 10253-2 Type 3D-90°-26,9x3,3</t>
  </si>
  <si>
    <t>Līkums  (materiāls P235) DN15, EN 10253-2 Type 3D-90°-21,3x3,1</t>
  </si>
  <si>
    <t>T-gabals  (materiāls P235)  DN125, EN 10253-2 Type 139,7x5,2</t>
  </si>
  <si>
    <t>T-gabals  (materiāls P235) DN100, EN 10253-2 Type 114,3x4,7</t>
  </si>
  <si>
    <t>T-gabals  (materiāls P235) DN25, EN 10253-2 Type 33,7x4,5</t>
  </si>
  <si>
    <t>T-gabals  (materiāls P235) DN20, EN 10253-2 Type 26,9x3,3</t>
  </si>
  <si>
    <t>Pāreja koncentr. (materiāls P235) DN150/DN125, EN 10253-2 Type 168,3x5,2/139,7x5,2</t>
  </si>
  <si>
    <t xml:space="preserve">Pāreja koncentr. (materiāls P235) DN150/DN100, EN 10253-2 Type 168,3x5,2/114,3x4,7 </t>
  </si>
  <si>
    <t xml:space="preserve">Pāreja koncentr. (materiāls P235) DN150/DN80, EN 10253-2 Type 168,3x5,2/88,9x4,8 </t>
  </si>
  <si>
    <t>Īscaurule Ø33,7x2,3mm ar vītni, l=100mm G1'' A</t>
  </si>
  <si>
    <t>Īscaurule Ø21,3x2,3mm ar vītni, l=100mm G1/2'' A</t>
  </si>
  <si>
    <t>Uzmava ar vītni G1/2" I</t>
  </si>
  <si>
    <t>Siltumizolācijas čaula b=40mm, L=1,2m, caurulei DN150</t>
  </si>
  <si>
    <t>Siltumizolācijas čaula b=40mm, L=1,2m, caurulei DN125</t>
  </si>
  <si>
    <t>Siltumizolācijas čaula b=40mm, L=1,2m, caurulei DN100</t>
  </si>
  <si>
    <t>Siltumizolācijas čaula b=40mm, L=1,2m, caurulei DN80</t>
  </si>
  <si>
    <t>Siltumizolācijas čaula b=20mm, L=1,2m, caurulei DN50</t>
  </si>
  <si>
    <t>Siltumizolācijas čaula b=30mm, L=1,2m, caurulei DN25</t>
  </si>
  <si>
    <t>10. grupa. Katliekārtu sistēmas izbūve</t>
  </si>
  <si>
    <t>20. grupa. Kurināmā padeves sistēmas izbūve</t>
  </si>
  <si>
    <t>30. grupa. Kurināmā padeves sistēmas izbūve</t>
  </si>
  <si>
    <t>40. grupa. Katla kontūra apsaites izbūve</t>
  </si>
  <si>
    <t>50. grupa. Siltuma tīklu apsaites izbūve</t>
  </si>
  <si>
    <t>60. grupa. Ūdens apgādes izbūve</t>
  </si>
  <si>
    <t>70. grupa. Ķīmiskās ūdens sagatavošanas izbūve</t>
  </si>
  <si>
    <t>Cauruļvadu, veidgabalu izbūve (apjomi precizējami pie būvdarbu veikšanas)</t>
  </si>
  <si>
    <t>Esošo cauruļvadu pārbūve pieslēguma izveidei</t>
  </si>
  <si>
    <t>5.072</t>
  </si>
  <si>
    <t>5.073</t>
  </si>
  <si>
    <t>5.074</t>
  </si>
  <si>
    <t>5.075</t>
  </si>
  <si>
    <t>5.076</t>
  </si>
  <si>
    <t>Elektroapgāde</t>
  </si>
  <si>
    <t>Elektrosadalnes montāža</t>
  </si>
  <si>
    <t>gab.</t>
  </si>
  <si>
    <t>Korpuss 800x1250 IP 44 ar stiprinājumiem montāža</t>
  </si>
  <si>
    <t>Blokslēdža DSB 400 montāža</t>
  </si>
  <si>
    <t>Blokslēdža DSB 250 montāža</t>
  </si>
  <si>
    <t>Kūstošā drošinātāja 400A montāža</t>
  </si>
  <si>
    <t>Automātslēdža 230V 1/C/10 montāža</t>
  </si>
  <si>
    <t>Automātslēdža 230V 1/C/16 montāža</t>
  </si>
  <si>
    <t>Automātslēdža 400V 3/C/16 montāža</t>
  </si>
  <si>
    <t>Kabeļa gala apdare GBOS 5 57/17 5x10-50mm</t>
  </si>
  <si>
    <t>Kabeļa gala apdare EPKT 0047 70-150</t>
  </si>
  <si>
    <t>Palīgmateriāli</t>
  </si>
  <si>
    <t>k-ts</t>
  </si>
  <si>
    <t>"N" un "PE" kopnes montāža</t>
  </si>
  <si>
    <t>Palīgmateriāli sadalņu montāžai</t>
  </si>
  <si>
    <t>Gaismekļi un to vadība</t>
  </si>
  <si>
    <t>Montāžas materiāli</t>
  </si>
  <si>
    <t>komp.</t>
  </si>
  <si>
    <t>LED āra apgaismojuma ar kustības sensoru 30W vai ekvivalenta montāža</t>
  </si>
  <si>
    <t>Slēdža V/A 1p IP 44 montāža</t>
  </si>
  <si>
    <t>Kontaktrozetes 380/240V V/A, 2P+PE, IP44, 16A montāža</t>
  </si>
  <si>
    <t>Kabeļu un vadu montāža</t>
  </si>
  <si>
    <t>Spēka rozetešu montāža</t>
  </si>
  <si>
    <t>Kabeļa NYM-J-1-3x1,5 montāža pie sienas un kabeļu trepēm</t>
  </si>
  <si>
    <t>Kabeļa AXMK 4x150 montāža pie sienas un kabeļu trepēm</t>
  </si>
  <si>
    <t>Kabeļa NYM-J-1-3x2,5 montāža pie sienas un kabeļu trepēm</t>
  </si>
  <si>
    <t>Kabeļa NYM-J-1-5x1,5 montāža pie sienas un kabeļu trepēm</t>
  </si>
  <si>
    <t>Kabeļa NYM-J-1-5x2,5 montāža pie sienas un kabeļu trepēm</t>
  </si>
  <si>
    <t>Kabeļa NYM-J-1-5x4 montāža pie sienas un kabeļu trepēm</t>
  </si>
  <si>
    <t>Zemējuma kontūrs</t>
  </si>
  <si>
    <t>Zemējuma elektroda d=16mm, h=1,5 m montāža</t>
  </si>
  <si>
    <t>Elektroda spicītes d=16 mm montāža</t>
  </si>
  <si>
    <t>Savienojuma elementa elektrods/apaļdzelzis montāža</t>
  </si>
  <si>
    <t>Cinkota apaļdzelža Fe/Zn d=10mm montāža</t>
  </si>
  <si>
    <t>Tranšejas rakšana un aizbēršana viena kabeļa, aizsargcaurules iebūvei</t>
  </si>
  <si>
    <t>Lokanā zemējuma vada Cu 25mm montāža</t>
  </si>
  <si>
    <t>Pretkorozijas lentas uzstādīšana</t>
  </si>
  <si>
    <t>Gaismas plauktu uzstādīšana</t>
  </si>
  <si>
    <t>Vadu savienotāji TORIX</t>
  </si>
  <si>
    <t>Skaviņas SC 8-12</t>
  </si>
  <si>
    <t>MEK 70 K PG vai ekvivalenta uzstādīšana</t>
  </si>
  <si>
    <t>Savienojuma MEK J-70 PG vai ekvivalenta uzstādīšana</t>
  </si>
  <si>
    <t>T-veida savienojuma MEK TR-70 vai ekvivalenta uzstādīšana</t>
  </si>
  <si>
    <t>Līkuma MEK KR-70 vai ekvivalenta uzstādīšana</t>
  </si>
  <si>
    <t>Stiprinājuma MEK RK-70 PG vai ekvivalenta uzstādīšana</t>
  </si>
  <si>
    <t>Montāžas materiāli plauktu montāžai</t>
  </si>
  <si>
    <t>Nozarkārbas HP 70 uzstādīšana</t>
  </si>
  <si>
    <t>PVC caurule cietās D25 + stiprinājumi uzstādīšana</t>
  </si>
  <si>
    <t>Palīgmateriāli gaismas plauktu un aizsargcauruļu uzstādīšanai</t>
  </si>
  <si>
    <t>Video vadības sadalne</t>
  </si>
  <si>
    <r>
      <t>Videonovērošanas kameras 5Mpx, Full HD. Nakts redzamība, iebūvēts IR apgaismojums līdz 30m āra lietošanai līdz -30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 . Skata leņķis 63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, kodēšana H.265+ vai ekvivalents</t>
    </r>
  </si>
  <si>
    <t>NVR ieraksta iekārta pieslēgums 8 kamerām, arhīva ilgums 1-2,5nedēļas pie ieraksta ātruma 12fps un pie ieraksta slodzes 50% vai ekvivalents</t>
  </si>
  <si>
    <t xml:space="preserve">6 portu komutators, kur 4 POE porti nodrošina barošanas apvienošanu ar datu pārraidi caur vienu kabeli. </t>
  </si>
  <si>
    <t>Cat5e UTP tīkla kabelis</t>
  </si>
  <si>
    <t>Specializēts HDD diskas ar 2TB ietilpību</t>
  </si>
  <si>
    <t>Profesionāla videonovērošanas programmatūra</t>
  </si>
  <si>
    <t>Novērošanas sistēmas 7608NI+K2+8cB 5Mpx vai ekvivalents izbūve atbalsta attālinātu piekļuvi caur internetu ar datoru un viedtālruni</t>
  </si>
  <si>
    <t>3.003</t>
  </si>
  <si>
    <t>Palīgmateriālu izbūve</t>
  </si>
  <si>
    <t>Ugunsizturīga kabeļa NHXH-J FE180 / E90 3x1.5 uzstādīšana</t>
  </si>
  <si>
    <t>Ugunsizturīga kabeļa NHXH-J FE180 / E90 2x0.8 uzstādīšana</t>
  </si>
  <si>
    <t>Kabeļa NYM-J-1-5x10 montāža pie sienas un kabeļu trepēm</t>
  </si>
  <si>
    <t>6.001</t>
  </si>
  <si>
    <t>6.002</t>
  </si>
  <si>
    <t>6.003</t>
  </si>
  <si>
    <t>6.004</t>
  </si>
  <si>
    <t>6.005</t>
  </si>
  <si>
    <t>6.006</t>
  </si>
  <si>
    <t>6.007</t>
  </si>
  <si>
    <t>6.008</t>
  </si>
  <si>
    <t>6.009</t>
  </si>
  <si>
    <t>6.010</t>
  </si>
  <si>
    <t>6.011</t>
  </si>
  <si>
    <t>6.012</t>
  </si>
  <si>
    <t>6.013</t>
  </si>
  <si>
    <t>6.014</t>
  </si>
  <si>
    <t>6.015</t>
  </si>
  <si>
    <t>6.016</t>
  </si>
  <si>
    <t>6.017</t>
  </si>
  <si>
    <t>6.018</t>
  </si>
  <si>
    <t>6.019</t>
  </si>
  <si>
    <t>6.020</t>
  </si>
  <si>
    <t>6.021</t>
  </si>
  <si>
    <t>6.022</t>
  </si>
  <si>
    <t>6.023</t>
  </si>
  <si>
    <t>6.024</t>
  </si>
  <si>
    <t>6.025</t>
  </si>
  <si>
    <t>6.026</t>
  </si>
  <si>
    <t>6.027</t>
  </si>
  <si>
    <t>6.028</t>
  </si>
  <si>
    <t>6.029</t>
  </si>
  <si>
    <t>6.030</t>
  </si>
  <si>
    <t>6.031</t>
  </si>
  <si>
    <t>6.032</t>
  </si>
  <si>
    <t>6.033</t>
  </si>
  <si>
    <t>6.034</t>
  </si>
  <si>
    <t>6.035</t>
  </si>
  <si>
    <t>6.036</t>
  </si>
  <si>
    <t>6.037</t>
  </si>
  <si>
    <t>6.038</t>
  </si>
  <si>
    <t>6.039</t>
  </si>
  <si>
    <t>6.040</t>
  </si>
  <si>
    <t>6.041</t>
  </si>
  <si>
    <t>6.042</t>
  </si>
  <si>
    <t>6.043</t>
  </si>
  <si>
    <t>6.044</t>
  </si>
  <si>
    <t>6.045</t>
  </si>
  <si>
    <t>6.046</t>
  </si>
  <si>
    <t>6.047</t>
  </si>
  <si>
    <t>6.048</t>
  </si>
  <si>
    <t>6.049</t>
  </si>
  <si>
    <t>6.050</t>
  </si>
  <si>
    <t>6.051</t>
  </si>
  <si>
    <t>6.052</t>
  </si>
  <si>
    <t>6.053</t>
  </si>
  <si>
    <t>6.054</t>
  </si>
  <si>
    <t>6.055</t>
  </si>
  <si>
    <t>6.056</t>
  </si>
  <si>
    <t>6.057</t>
  </si>
  <si>
    <t>6.058</t>
  </si>
  <si>
    <t>Vadības, automātikas sistēmas</t>
  </si>
  <si>
    <t>LT-06/08/2017</t>
  </si>
  <si>
    <t>Betona pamata izbūve betons C30/37</t>
  </si>
  <si>
    <t>Betona pamata izbūve, betons C30/37</t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</si>
  <si>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12, S400 (B500B), L=1500mm izbūve</t>
    </r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</si>
  <si>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12, S400 (B500B), L=1700mm izbūve</t>
    </r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</si>
  <si>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12, S400 (B500B), L=600mm izbūve</t>
    </r>
  </si>
  <si>
    <t>TVc profilu 160x160x6.0 montāža</t>
  </si>
  <si>
    <t>TVc profila 120x120x5.0 montāža</t>
  </si>
  <si>
    <t>Tērauda konstruktīvais siets šahtu dz/b konstrukcijā  Ø10 s=150x150</t>
  </si>
  <si>
    <t>Hirdoizolācijas ierīkošana no polietilēna plēves</t>
  </si>
  <si>
    <t>2.032</t>
  </si>
  <si>
    <t>2.035</t>
  </si>
  <si>
    <t>2.040</t>
  </si>
  <si>
    <t>Izplēšanas tvertne V=2000l, G3" PN10, ERL-2000CE</t>
  </si>
  <si>
    <t>Lodveida ventilis metināms, DN150 PN26</t>
  </si>
  <si>
    <t>Lodveida ventilis metināms, DN80 PN25</t>
  </si>
  <si>
    <t>Aizbīdnis "Butterfly", DN80 PN16</t>
  </si>
  <si>
    <t>Pretvārsts atloku, DN80 PN16</t>
  </si>
  <si>
    <t xml:space="preserve">T-gabals  (materiāls P235), DN80, EN 10253-2 Type 88,9x4,8 </t>
  </si>
  <si>
    <t>T-gabals  (materiāls P235) DN50, EN 10253-2 Type 60,3x4,3</t>
  </si>
  <si>
    <t>Slēdža V/A 2p IP 44 montāža</t>
  </si>
  <si>
    <t>Kabelis AXMK 5x35 montāža pie sienas un kabeļu trepēm</t>
  </si>
  <si>
    <t>Mērījumu klemme</t>
  </si>
  <si>
    <t>kVc profils 160x160x6,0</t>
  </si>
  <si>
    <t>Nesaistīta minerālmateriāla pamatnes nesošā kārtas 0-45, h=15cm izbūve</t>
  </si>
  <si>
    <t>Dūmvads ar siltumizolāciju un apšūts, DN450</t>
  </si>
  <si>
    <t>Siltuma skaitītājs (atgaitā) Qp=100m³/h, DN100 PN25, Ultraflow 54 DN100 Qp=100m³/h vai ekvivalents</t>
  </si>
  <si>
    <t xml:space="preserve">Lodveida ventilis metināms, DN125 PN25, </t>
  </si>
  <si>
    <t>Ūdens skaitītājs aukstam ūdenim Qp=2,5m³/h; G1'' PN16; MTK 1''</t>
  </si>
  <si>
    <t>Mehāniskais termometrs D63; -30...+50°C ar čaulu L=60mm; G1/2'' A</t>
  </si>
  <si>
    <t xml:space="preserve">Pretvārsts vītņu; G1'' I-I PN16; </t>
  </si>
  <si>
    <t>Mehāniskais prefiltrs 30 mkr; G1'' I-I PN6; Big Blue #10 vai ekvivalents</t>
  </si>
  <si>
    <t>Sāls šķīduma tvertne V=140l</t>
  </si>
  <si>
    <t>Lodveida ventilis vītņu G1'' I-I PN16, R850X024 vai ekvivalents</t>
  </si>
  <si>
    <t>Caurule (materiāls P235GH) Ø42,4x3,2</t>
  </si>
  <si>
    <t>Atloks (materiāls S235JR) DN32 PN16</t>
  </si>
  <si>
    <t>Līkums  (materiāls P235) DN32, EN 10253-2 Type 3D-90°-33,7x4,5; EN 10253-2 Type 3D-90°-42,4x4,5</t>
  </si>
  <si>
    <t xml:space="preserve">Līkums  (materiāls P235) DN150, EN 10253-2 Type 3D-45°-168,3x5,2 </t>
  </si>
  <si>
    <t>Līkums  (materiāls P235) DN100, EN 10253-2 Type 3D-45°-114,3x4,7</t>
  </si>
  <si>
    <t>Kanalizācijas trases un pievienojuma vietu nospraušana</t>
  </si>
  <si>
    <t>Kanalizācijas izbūve</t>
  </si>
  <si>
    <t>Smilts (drenējoša - Kf &gt; 1 m/dnn) pamatnes h=15cm ierīkošana zem cauruļvadiem un apbēruma veidošana virs cauruļvadiem, ietverot noblīvēšanu pa kārtām</t>
  </si>
  <si>
    <t>Vairogu (abpusēju) montāža tranšeju sienu nostiprināšanai</t>
  </si>
  <si>
    <t>Signāllentas ar metāla stiepli uzstādīšana</t>
  </si>
  <si>
    <t>Aizsargčaulas PVC Dn110-160 caurulei montāža dz/b akas sienā</t>
  </si>
  <si>
    <t>Betona gružu savācēja (smilšķērāja) ar sifonu DN100 izbūve</t>
  </si>
  <si>
    <t>Demontēt vieglbetona mūri b=30cm</t>
  </si>
  <si>
    <t>Demontēt metāla karkasa nojumi ar asbestcementa šīfera loķšņu jumta segumu, šīfera loksnes utilizējamas</t>
  </si>
  <si>
    <t>Demontēt apkalpošanas tērauda konstrukcijas laukumu. (paredzēts montēt atpakaļ)</t>
  </si>
  <si>
    <t>Demontēt esošo kustīgo grīdu mehānisko konstrukciju (bīdītāji, cilindri vadulas hidrostacija u.c.)</t>
  </si>
  <si>
    <t>Demontēt elektroapgaismojuma instalāciju un gaismas ķermeņus</t>
  </si>
  <si>
    <t>Demontēt ārdurvis</t>
  </si>
  <si>
    <t>Demontēt sienas ventilatoru, ārējo resti, atvienot no elektroapgādes (paredzēts uzstādīt atpakaļ)</t>
  </si>
  <si>
    <t>Demontēt tērauda cauruļvadus līdz DN150</t>
  </si>
  <si>
    <t>Demontēt esošās ūdens sagatavošanas iekārtas un to cauruļvadu apsaisti</t>
  </si>
  <si>
    <t xml:space="preserve">Grunts iebūve uzbērumā </t>
  </si>
  <si>
    <t>Gāzbetona bloku mūris  b=300mm</t>
  </si>
  <si>
    <t>Sienas virsmas gruntēšana pirms apmetuma uzklāšanas</t>
  </si>
  <si>
    <t>Fasādes apmetuma izbūve vid. Biezums 13mm</t>
  </si>
  <si>
    <t>Apmestas fasādes gruntēšana ar tonētu fasādes grunti</t>
  </si>
  <si>
    <t>Fasādes krāsošana 2 kārtās ar fasādes krāsu apmetumestām virsmām</t>
  </si>
  <si>
    <t>Uzjumteņa, tērauda krāsota nesošā konstrukcija, caurspīdīga polikarbonāta liekts jumta segums L=2,2m, B=1,4m, uzstādīšana</t>
  </si>
  <si>
    <t>Ailas aizmūrēšana ar silikāta ķieģeliem B=51cm</t>
  </si>
  <si>
    <t>Metāla konstrukciju uzstādīšana ailas izbūvei ķieģeļu sienā</t>
  </si>
  <si>
    <t>Demontētā apkalpes laukuma atpakaļuzstādīšana, pielāgojot virsmu un nesošo konstrukciju atbilstoši jaunizbūvētajam katlam un tā apsaistei, daļēja konstrukciju nomaiņa 10% apmērā</t>
  </si>
  <si>
    <t>Tērauda profilu margu uzstādīšana apkalpošanas laukumam</t>
  </si>
  <si>
    <t>Logu bloka LB1, W/m2k 1.4, 36,69m2 montāža</t>
  </si>
  <si>
    <t>Logu bloka L-1, λ≤1.4W/m2k , 1.62m2 montāža</t>
  </si>
  <si>
    <t>Logu bloka L-2, λ≤1.4W/m2k , 2,87m2 montāža</t>
  </si>
  <si>
    <t>Ārdurvju  D-1, λ≤2.0W/m2k , 3,83m2 montāža</t>
  </si>
  <si>
    <t>Ārdurvju D-2, λ≤2.0W/m2k , 2,1m2 montāža</t>
  </si>
  <si>
    <t>Auglīgā slāņa noņemšana h=10cm</t>
  </si>
  <si>
    <r>
      <t>m</t>
    </r>
    <r>
      <rPr>
        <vertAlign val="superscript"/>
        <sz val="10"/>
        <rFont val="Arabic Typesetting"/>
        <family val="4"/>
      </rPr>
      <t>2</t>
    </r>
  </si>
  <si>
    <t>Betona seguma noņemšana un transportēšana uz atbērtni</t>
  </si>
  <si>
    <t>Esošo pievienojuma vietu un komunikāciju šķersojuma atšurfēšana(roku darbs), vid.1,5m garumā, vid.4m dziļumā un 1,5m platumā</t>
  </si>
  <si>
    <t xml:space="preserve">Drenāžas caurules aizsardzība būvniecības laikā </t>
  </si>
  <si>
    <t xml:space="preserve">Tranšeju rakšana kanalizācijas tīklu izbūvei sausā gruntī  vid.2m dziļumā, ieskaitot grunts transportu uz atbērtni </t>
  </si>
  <si>
    <t xml:space="preserve">Tranšeju rakšana kanalizācijas tīklu izbūvei sausā gruntī  vid.4m dziļumā, ieskaitot grunts transportu uz atbērtni </t>
  </si>
  <si>
    <t>Gruntsūdens atsūknēšana no būvbedres (ja nepieciešams)</t>
  </si>
  <si>
    <t>t.m</t>
  </si>
  <si>
    <t>PVC plastmasas kanalizācijas caurules, Ø160mm, SN8 montāža tranšejā sausā gruntī vid.4m dziļumā</t>
  </si>
  <si>
    <t>Ķeta pašteces kanalizācijas caurules, Ø100mm, SN8 montāža sausā gruntī vid.2m dziļumā</t>
  </si>
  <si>
    <t>Rūpnieciski ražotas dzelsbetona grodu akas DN1000 ar pamatni grodiem, blīvgumiju grodu savienojumu vietās, grodu pārseguma vāku ar nestspēju 12,5t, rūpnieciski ražotām kāpšļu ievietošanas vietām un kāpšļiem H=2,45m montāža zaļajā zonā</t>
  </si>
  <si>
    <t>Rūpnieciski ražotas dzelsbetona grodu akas DN1500 ar pamatni, grodiem, blīvgumiju grodu savienojumu vietās, grodu pārseguma vāku ar nestspēju 12,5t, rūpnieciski ražotām kāpšļu ievietošanas vietām un kāpšļiem H=4m montāža zaļajā zonā</t>
  </si>
  <si>
    <t xml:space="preserve">Tīrīšanas lūkas Dn100 ar metāla vāku izbūve </t>
  </si>
  <si>
    <t>Pievienojums pie esošās saimnieciskās kanalizācijas akas uzstādot jaunu dzelzsbetona aku uz cauruļvada, pievienojuma vietas hermetizējot, ieskaitot visus nepieciešamos materiālus</t>
  </si>
  <si>
    <t>Esošo kanalizācijas cauruļu pārvienošana pie jauizbūvētās akas ar PVC De200 T8 L=1m cauruli un termonosēdošo uzmavu De200</t>
  </si>
  <si>
    <t xml:space="preserve">vieta </t>
  </si>
  <si>
    <t>Tranšeju aizbēršana ar sausu, organiskās vietas nesaturošu grunti, kā arī noblīvēšana pa slāņiem un ar to saistītie darbi līdz 2 m dziļumā, 1,5m platumā</t>
  </si>
  <si>
    <t>Tranšeju aizbēršana ar sausu, organiskās vietas nesaturošu grunti, kā arī noblīvēšana pa slāņiem un ar to saistītie darbi līdz 4m dziļumā, 1,5m platumā</t>
  </si>
  <si>
    <t>Pārbaude uz infiltrāciju</t>
  </si>
  <si>
    <t>Izpildmērījumu un dokumentācijas sagatavošana</t>
  </si>
  <si>
    <t>Zaļās zonas seguma atjaunošana</t>
  </si>
  <si>
    <r>
      <t>m</t>
    </r>
    <r>
      <rPr>
        <vertAlign val="superscript"/>
        <sz val="10"/>
        <rFont val="Arial"/>
        <family val="2"/>
      </rPr>
      <t>2</t>
    </r>
  </si>
  <si>
    <t>Betona seguma atjaunošana</t>
  </si>
  <si>
    <t>Kūstošā drošinātāja 250A montāža</t>
  </si>
  <si>
    <t>Automātslēdža 400V 3/C/20 montāža</t>
  </si>
  <si>
    <t>LED gaismekļa  2x36W G13 EVG pelēks IP65 TCW060 EB P uzstādīšana</t>
  </si>
  <si>
    <t>Avārijas barošanas bloka 72W montāža</t>
  </si>
  <si>
    <t>Cinkota plakandzelža Fe/Zn 40x4mm montāža</t>
  </si>
  <si>
    <t>PVC caurule cietās D20 + stiprinājumi uzstādīšana</t>
  </si>
  <si>
    <t>4.012</t>
  </si>
  <si>
    <t>4.013</t>
  </si>
  <si>
    <t>4.014</t>
  </si>
  <si>
    <t>4.015</t>
  </si>
  <si>
    <t>4.016</t>
  </si>
  <si>
    <t>4.017</t>
  </si>
  <si>
    <t>4.018</t>
  </si>
  <si>
    <t>4.019</t>
  </si>
  <si>
    <t>4.020</t>
  </si>
  <si>
    <t>4.021</t>
  </si>
  <si>
    <t>4.022</t>
  </si>
  <si>
    <t>4.023</t>
  </si>
  <si>
    <t>4.024</t>
  </si>
  <si>
    <t>4.025</t>
  </si>
  <si>
    <t>4.026</t>
  </si>
  <si>
    <t>4.027</t>
  </si>
  <si>
    <t>4.028</t>
  </si>
  <si>
    <t>4.029</t>
  </si>
  <si>
    <t>4.030</t>
  </si>
  <si>
    <t>4.031</t>
  </si>
  <si>
    <t>4.032</t>
  </si>
  <si>
    <t>4.033</t>
  </si>
  <si>
    <t>4.034</t>
  </si>
  <si>
    <t>4.035</t>
  </si>
  <si>
    <t>4.036</t>
  </si>
  <si>
    <t>4.037</t>
  </si>
  <si>
    <t>4.038</t>
  </si>
  <si>
    <t>4.039</t>
  </si>
  <si>
    <t>4.040</t>
  </si>
  <si>
    <t>4.041</t>
  </si>
  <si>
    <t>4.042</t>
  </si>
  <si>
    <t>4.043</t>
  </si>
  <si>
    <t>4.044</t>
  </si>
  <si>
    <t>4.045</t>
  </si>
  <si>
    <t>4.046</t>
  </si>
  <si>
    <t>4.047</t>
  </si>
  <si>
    <t>4.048</t>
  </si>
  <si>
    <t>4.049</t>
  </si>
  <si>
    <t>4.050</t>
  </si>
  <si>
    <t>4.051</t>
  </si>
  <si>
    <t>4.052</t>
  </si>
  <si>
    <t>4.053</t>
  </si>
  <si>
    <t>4.054</t>
  </si>
  <si>
    <t>4.055</t>
  </si>
  <si>
    <t>4.056</t>
  </si>
  <si>
    <t>4.057</t>
  </si>
  <si>
    <t>4.058</t>
  </si>
  <si>
    <t>4.059</t>
  </si>
  <si>
    <t>4.060</t>
  </si>
  <si>
    <t>4.061</t>
  </si>
  <si>
    <t>4.062</t>
  </si>
  <si>
    <t>4.063</t>
  </si>
  <si>
    <t>4.064</t>
  </si>
  <si>
    <t>4.065</t>
  </si>
  <si>
    <t>4.066</t>
  </si>
  <si>
    <t>4.067</t>
  </si>
  <si>
    <t>4.068</t>
  </si>
  <si>
    <t>4.069</t>
  </si>
  <si>
    <t>4.070</t>
  </si>
  <si>
    <t>4.071</t>
  </si>
  <si>
    <t>4.072</t>
  </si>
  <si>
    <t>4.073</t>
  </si>
  <si>
    <t>4.074</t>
  </si>
  <si>
    <t>4.075</t>
  </si>
  <si>
    <t>4.076</t>
  </si>
  <si>
    <t>4.077</t>
  </si>
  <si>
    <t>4.078</t>
  </si>
  <si>
    <t>4.079</t>
  </si>
  <si>
    <t>4.080</t>
  </si>
  <si>
    <t>4.081</t>
  </si>
  <si>
    <t>4.082</t>
  </si>
  <si>
    <t>4.083</t>
  </si>
  <si>
    <t>4.084</t>
  </si>
  <si>
    <t>4.085</t>
  </si>
  <si>
    <t>4.086</t>
  </si>
  <si>
    <t>4.087</t>
  </si>
  <si>
    <t>4.088</t>
  </si>
  <si>
    <t>4.089</t>
  </si>
  <si>
    <t>4.090</t>
  </si>
  <si>
    <t>4.091</t>
  </si>
  <si>
    <t>4.092</t>
  </si>
  <si>
    <t>4.093</t>
  </si>
  <si>
    <t>4.094</t>
  </si>
  <si>
    <t>4.095</t>
  </si>
  <si>
    <t>4.096</t>
  </si>
  <si>
    <t>4.097</t>
  </si>
  <si>
    <t>4.098</t>
  </si>
  <si>
    <t>4.099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</si>
  <si>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</si>
  <si>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</si>
  <si>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</si>
  <si>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</si>
  <si>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</si>
  <si>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</si>
  <si>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</si>
  <si>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</si>
  <si>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</si>
  <si>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</si>
  <si>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</si>
  <si>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</si>
  <si>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</si>
  <si>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</si>
  <si>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</si>
  <si>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</si>
  <si>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</si>
  <si>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</si>
  <si>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</si>
  <si>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</si>
  <si>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</si>
  <si>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</si>
  <si>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</si>
  <si>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</si>
  <si>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</si>
  <si>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</si>
  <si>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</si>
  <si>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</si>
  <si>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</si>
  <si>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</si>
  <si>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Svaru iela 4, Barkava, Barkavas pagasts</t>
  </si>
  <si>
    <t>Esošās katlu mājas Barkavā efektivitātes paaugstināšana</t>
  </si>
  <si>
    <t xml:space="preserve">201__ gada cenās uz </t>
  </si>
  <si>
    <t>201__ gada __._________</t>
  </si>
  <si>
    <t>__%</t>
  </si>
  <si>
    <t>201__.gada ___.________</t>
  </si>
  <si>
    <t>SIA "Madonas Siltums"</t>
  </si>
  <si>
    <t>Hidrostacija kurtuvei (sk. piegādātāja specifikāciju); HS1,5+1,5 vai ekvivalents</t>
  </si>
  <si>
    <t>Hidrostacija kurināmā padeves mehānismam (sk. piegādātāja  specifikāciju); HS5,5 vai ekvivalents</t>
  </si>
  <si>
    <t>Kurināmā padeves mehānisms (sk. piegādātāja specifikāciju); KPM1500 vai ekvivalents</t>
  </si>
  <si>
    <t>Pelnu  transportieris  (sk. piegādātāja specifikāciju)</t>
  </si>
  <si>
    <t>Dūmsūcejs (sk. piegādātāja specifikāciju); VM1000/4R vai ekvivalents ar frekvenču pārveidotāju</t>
  </si>
  <si>
    <t>Kustīgā grīda (sk. piegādātāja specifikāciju) ar hidroapsaisti,  vadību un automātiku</t>
  </si>
  <si>
    <t>Pamata hidrostacija kustīgajai grīdai (sk. piegādātāja specifikāciju) ar hidroapsaisti, ar vadību un automātiku</t>
  </si>
  <si>
    <t>Avārijas hidrostacija kustīgajai grīdai (sk. piegādātāja specifikāciju) ar hidroapsaisti, ar vadību un automātiku</t>
  </si>
  <si>
    <t>Kurināmā ķēžu transportiera pārbūve/pielāgošana jaunajam apkures katlam, ar vadību un automātiku</t>
  </si>
  <si>
    <t>Ūdens mīkstināšanas iekārta ar nepārtrauktu režīmu (2 kolonnas, 1tvertne) Q=2,3m³/h; G1'', PN6; KWS150TA/2100 vai ekvivalents</t>
  </si>
  <si>
    <t>Tīkla sūknis Q=75m³/h; H=30m; DN80 PN16; TP 80-330/2 A-F-A-BAQE vai ekvivalents ar apsaisti</t>
  </si>
  <si>
    <t xml:space="preserve">Elektroģenerators 40kW </t>
  </si>
  <si>
    <t>Elektroģenerators 40kW ar vadības automātiku</t>
  </si>
  <si>
    <t>6.074</t>
  </si>
  <si>
    <t xml:space="preserve">Dūmgāzu attīrīšanas iekārta (sk. piegādātāja specifikāciju); </t>
  </si>
  <si>
    <t>Kabelis RG59+2x0,5</t>
  </si>
  <si>
    <t>Iekārtu vadības, automātikas sistēmas</t>
  </si>
  <si>
    <t>Katlu mājas iekārtu automātiskās vadības sistēmas izbūve</t>
  </si>
  <si>
    <t>kompl.</t>
  </si>
  <si>
    <t>Ūdenssildāmais katls ar priekškurtuvi, papildiekārtu komplektu un vadības automātiku (sk. piegādātāja  specifikāciju); 1,2MW nom. jauda</t>
  </si>
  <si>
    <t>11.pielikums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</si>
</sst>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yyyy\-mm\-dd;@"/>
    <numFmt numFmtId="166" formatCode="_(* #,##0.00_);_(* \(#,##0.00\);_(* &quot;-&quot;??_);_(@_)"/>
    <numFmt numFmtId="167" formatCode="0.000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i/>
      <sz val="10"/>
      <name val="Arial"/>
      <family val="2"/>
    </font>
    <font>
      <sz val="10"/>
      <name val="Helv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vertAlign val="superscript"/>
      <sz val="10"/>
      <name val="Arabic Typesetting"/>
      <family val="4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double"/>
      <bottom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double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8" fillId="0" borderId="6" applyNumberFormat="0" applyFill="0" applyAlignment="0" applyProtection="0"/>
    <xf numFmtId="0" fontId="29" fillId="23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24" borderId="7" applyNumberFormat="0" applyFont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5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2" fontId="3" fillId="0" borderId="13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3" fillId="0" borderId="15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6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/>
    <xf numFmtId="4" fontId="0" fillId="0" borderId="0" xfId="0" applyNumberFormat="1"/>
    <xf numFmtId="0" fontId="3" fillId="0" borderId="0" xfId="0" applyFont="1" applyFill="1" applyBorder="1" applyAlignment="1">
      <alignment horizontal="right" vertical="center"/>
    </xf>
    <xf numFmtId="43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0" xfId="0" applyFont="1"/>
    <xf numFmtId="0" fontId="0" fillId="0" borderId="10" xfId="0" applyFont="1" applyBorder="1" applyAlignment="1">
      <alignment horizontal="left" vertical="center" wrapText="1"/>
    </xf>
    <xf numFmtId="43" fontId="3" fillId="0" borderId="23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24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3" fontId="3" fillId="0" borderId="13" xfId="0" applyNumberFormat="1" applyFont="1" applyFill="1" applyBorder="1" applyAlignment="1">
      <alignment horizontal="center" vertical="center"/>
    </xf>
    <xf numFmtId="43" fontId="3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left" wrapText="1"/>
    </xf>
    <xf numFmtId="2" fontId="5" fillId="0" borderId="26" xfId="0" applyNumberFormat="1" applyFont="1" applyFill="1" applyBorder="1" applyAlignment="1">
      <alignment horizontal="right" wrapText="1"/>
    </xf>
    <xf numFmtId="2" fontId="5" fillId="0" borderId="26" xfId="0" applyNumberFormat="1" applyFont="1" applyFill="1" applyBorder="1" applyAlignment="1">
      <alignment horizontal="center" vertical="center"/>
    </xf>
    <xf numFmtId="43" fontId="5" fillId="0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vertical="center"/>
    </xf>
    <xf numFmtId="2" fontId="0" fillId="0" borderId="22" xfId="0" applyNumberFormat="1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 applyBorder="1"/>
    <xf numFmtId="43" fontId="3" fillId="0" borderId="10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31" xfId="0" applyFont="1" applyFill="1" applyBorder="1" applyAlignment="1">
      <alignment horizontal="center" vertical="center"/>
    </xf>
    <xf numFmtId="9" fontId="0" fillId="0" borderId="0" xfId="0" applyNumberFormat="1" applyFill="1"/>
    <xf numFmtId="43" fontId="3" fillId="0" borderId="10" xfId="23" applyNumberFormat="1" applyFont="1" applyFill="1" applyBorder="1" applyAlignment="1">
      <alignment horizontal="center" vertical="center"/>
      <protection/>
    </xf>
    <xf numFmtId="43" fontId="3" fillId="0" borderId="10" xfId="0" applyNumberFormat="1" applyFont="1" applyBorder="1"/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6" fontId="5" fillId="0" borderId="26" xfId="20" applyNumberFormat="1" applyFont="1" applyFill="1" applyBorder="1" applyAlignment="1">
      <alignment horizontal="center" vertical="center"/>
    </xf>
    <xf numFmtId="166" fontId="5" fillId="0" borderId="26" xfId="2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3" fillId="0" borderId="13" xfId="24" applyNumberFormat="1" applyFont="1" applyBorder="1" applyAlignment="1">
      <alignment horizontal="center"/>
      <protection/>
    </xf>
    <xf numFmtId="2" fontId="3" fillId="0" borderId="13" xfId="24" applyNumberFormat="1" applyFont="1" applyFill="1" applyBorder="1" applyAlignment="1">
      <alignment horizontal="center"/>
      <protection/>
    </xf>
    <xf numFmtId="2" fontId="3" fillId="0" borderId="13" xfId="0" applyNumberFormat="1" applyFont="1" applyFill="1" applyBorder="1"/>
    <xf numFmtId="0" fontId="3" fillId="0" borderId="13" xfId="0" applyFont="1" applyFill="1" applyBorder="1"/>
    <xf numFmtId="43" fontId="3" fillId="0" borderId="13" xfId="0" applyNumberFormat="1" applyFont="1" applyFill="1" applyBorder="1"/>
    <xf numFmtId="0" fontId="0" fillId="0" borderId="32" xfId="0" applyFill="1" applyBorder="1"/>
    <xf numFmtId="0" fontId="6" fillId="0" borderId="0" xfId="0" applyFont="1" applyFill="1" applyBorder="1" applyAlignment="1">
      <alignment wrapText="1"/>
    </xf>
    <xf numFmtId="2" fontId="3" fillId="0" borderId="33" xfId="0" applyNumberFormat="1" applyFont="1" applyBorder="1"/>
    <xf numFmtId="0" fontId="0" fillId="0" borderId="10" xfId="0" applyNumberFormat="1" applyFont="1" applyBorder="1" applyAlignment="1">
      <alignment horizontal="left" vertical="center"/>
    </xf>
    <xf numFmtId="9" fontId="0" fillId="0" borderId="32" xfId="0" applyNumberFormat="1" applyFill="1" applyBorder="1"/>
    <xf numFmtId="43" fontId="5" fillId="0" borderId="26" xfId="20" applyNumberFormat="1" applyFont="1" applyFill="1" applyBorder="1" applyAlignment="1">
      <alignment horizontal="center" vertical="center" wrapText="1"/>
    </xf>
    <xf numFmtId="2" fontId="11" fillId="0" borderId="26" xfId="21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4" fontId="0" fillId="0" borderId="34" xfId="0" applyNumberFormat="1" applyFont="1" applyBorder="1" applyAlignment="1">
      <alignment vertical="center" wrapText="1"/>
    </xf>
    <xf numFmtId="43" fontId="3" fillId="0" borderId="0" xfId="0" applyNumberFormat="1" applyFont="1" applyFill="1" applyBorder="1" applyAlignment="1">
      <alignment vertical="center"/>
    </xf>
    <xf numFmtId="43" fontId="3" fillId="0" borderId="0" xfId="0" applyNumberFormat="1" applyFont="1" applyBorder="1"/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Alignment="1">
      <alignment horizontal="right" vertical="center" wrapText="1"/>
    </xf>
    <xf numFmtId="0" fontId="6" fillId="0" borderId="24" xfId="0" applyFont="1" applyFill="1" applyBorder="1" applyAlignment="1">
      <alignment horizontal="left"/>
    </xf>
    <xf numFmtId="0" fontId="0" fillId="0" borderId="0" xfId="0"/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 vertical="center" wrapText="1"/>
    </xf>
    <xf numFmtId="0" fontId="3" fillId="0" borderId="10" xfId="25" applyFont="1" applyFill="1" applyBorder="1" applyAlignment="1">
      <alignment horizontal="left" vertical="center" wrapText="1"/>
      <protection/>
    </xf>
    <xf numFmtId="49" fontId="15" fillId="0" borderId="10" xfId="25" applyNumberFormat="1" applyFont="1" applyFill="1" applyBorder="1" applyAlignment="1">
      <alignment horizontal="center"/>
      <protection/>
    </xf>
    <xf numFmtId="0" fontId="3" fillId="0" borderId="10" xfId="23" applyFont="1" applyFill="1" applyBorder="1" applyAlignment="1">
      <alignment horizontal="left" wrapText="1"/>
      <protection/>
    </xf>
    <xf numFmtId="2" fontId="3" fillId="0" borderId="10" xfId="23" applyNumberFormat="1" applyFont="1" applyFill="1" applyBorder="1" applyAlignment="1">
      <alignment horizontal="center"/>
      <protection/>
    </xf>
    <xf numFmtId="2" fontId="3" fillId="0" borderId="15" xfId="23" applyNumberFormat="1" applyFont="1" applyFill="1" applyBorder="1" applyAlignment="1">
      <alignment horizontal="left" wrapText="1"/>
      <protection/>
    </xf>
    <xf numFmtId="0" fontId="0" fillId="0" borderId="10" xfId="23" applyFont="1" applyFill="1" applyBorder="1" applyAlignment="1">
      <alignment horizontal="center" wrapText="1"/>
      <protection/>
    </xf>
    <xf numFmtId="0" fontId="3" fillId="0" borderId="10" xfId="23" applyFont="1" applyFill="1" applyBorder="1" applyAlignment="1">
      <alignment horizontal="center"/>
      <protection/>
    </xf>
    <xf numFmtId="2" fontId="3" fillId="0" borderId="10" xfId="23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43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/>
    <xf numFmtId="43" fontId="3" fillId="0" borderId="13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Fill="1" applyBorder="1"/>
    <xf numFmtId="0" fontId="8" fillId="0" borderId="0" xfId="0" applyFont="1" applyFill="1" applyAlignment="1">
      <alignment vertical="center"/>
    </xf>
    <xf numFmtId="43" fontId="3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NumberFormat="1" applyFont="1"/>
    <xf numFmtId="0" fontId="3" fillId="0" borderId="0" xfId="0" applyFont="1" applyAlignment="1">
      <alignment vertical="center"/>
    </xf>
    <xf numFmtId="49" fontId="0" fillId="0" borderId="0" xfId="0" applyNumberFormat="1" applyFont="1" applyFill="1"/>
    <xf numFmtId="49" fontId="0" fillId="0" borderId="0" xfId="0" applyNumberFormat="1" applyFont="1" applyFill="1" applyBorder="1"/>
    <xf numFmtId="0" fontId="8" fillId="0" borderId="0" xfId="0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34" fillId="0" borderId="0" xfId="0" applyFont="1"/>
    <xf numFmtId="43" fontId="3" fillId="0" borderId="13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3" fillId="0" borderId="10" xfId="87" applyFont="1" applyFill="1" applyBorder="1" applyAlignment="1">
      <alignment horizontal="left" wrapText="1"/>
      <protection/>
    </xf>
    <xf numFmtId="43" fontId="3" fillId="0" borderId="10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34" xfId="23" applyFont="1" applyFill="1" applyBorder="1" applyAlignment="1">
      <alignment horizontal="left" wrapText="1"/>
      <protection/>
    </xf>
    <xf numFmtId="2" fontId="3" fillId="0" borderId="27" xfId="23" applyNumberFormat="1" applyFont="1" applyFill="1" applyBorder="1" applyAlignment="1">
      <alignment horizontal="left" wrapText="1"/>
      <protection/>
    </xf>
    <xf numFmtId="2" fontId="3" fillId="0" borderId="13" xfId="23" applyNumberFormat="1" applyFont="1" applyFill="1" applyBorder="1" applyAlignment="1">
      <alignment horizontal="center"/>
      <protection/>
    </xf>
    <xf numFmtId="43" fontId="3" fillId="0" borderId="27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wrapText="1"/>
    </xf>
    <xf numFmtId="43" fontId="3" fillId="0" borderId="15" xfId="0" applyNumberFormat="1" applyFont="1" applyFill="1" applyBorder="1" applyAlignment="1">
      <alignment vertical="center"/>
    </xf>
    <xf numFmtId="43" fontId="3" fillId="0" borderId="35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167" fontId="3" fillId="0" borderId="10" xfId="23" applyNumberFormat="1" applyFont="1" applyFill="1" applyBorder="1" applyAlignment="1">
      <alignment horizontal="center"/>
      <protection/>
    </xf>
    <xf numFmtId="2" fontId="3" fillId="0" borderId="13" xfId="23" applyNumberFormat="1" applyFont="1" applyFill="1" applyBorder="1" applyAlignment="1">
      <alignment horizontal="center" wrapText="1"/>
      <protection/>
    </xf>
    <xf numFmtId="49" fontId="15" fillId="0" borderId="34" xfId="25" applyNumberFormat="1" applyFont="1" applyFill="1" applyBorder="1" applyAlignment="1">
      <alignment horizontal="center"/>
      <protection/>
    </xf>
    <xf numFmtId="0" fontId="15" fillId="0" borderId="14" xfId="0" applyFont="1" applyFill="1" applyBorder="1" applyAlignment="1">
      <alignment horizontal="center" vertical="center" wrapText="1"/>
    </xf>
    <xf numFmtId="43" fontId="3" fillId="0" borderId="34" xfId="0" applyNumberFormat="1" applyFont="1" applyFill="1" applyBorder="1" applyAlignment="1">
      <alignment horizontal="center" vertical="center"/>
    </xf>
    <xf numFmtId="43" fontId="3" fillId="0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3" fillId="0" borderId="4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2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4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4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3" fillId="25" borderId="35" xfId="23" applyFont="1" applyFill="1" applyBorder="1" applyAlignment="1">
      <alignment horizontal="center" wrapText="1"/>
      <protection/>
    </xf>
    <xf numFmtId="0" fontId="3" fillId="25" borderId="15" xfId="23" applyFont="1" applyFill="1" applyBorder="1" applyAlignment="1">
      <alignment horizontal="center" wrapText="1"/>
      <protection/>
    </xf>
    <xf numFmtId="0" fontId="13" fillId="21" borderId="49" xfId="0" applyFont="1" applyFill="1" applyBorder="1" applyAlignment="1">
      <alignment horizontal="center" vertical="center" wrapText="1"/>
    </xf>
    <xf numFmtId="0" fontId="13" fillId="21" borderId="50" xfId="0" applyFont="1" applyFill="1" applyBorder="1" applyAlignment="1">
      <alignment horizontal="center" vertical="center" wrapText="1"/>
    </xf>
    <xf numFmtId="0" fontId="13" fillId="21" borderId="5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3" fillId="21" borderId="52" xfId="0" applyFont="1" applyFill="1" applyBorder="1" applyAlignment="1">
      <alignment horizontal="center" vertical="center" wrapText="1"/>
    </xf>
    <xf numFmtId="0" fontId="13" fillId="21" borderId="53" xfId="0" applyFont="1" applyFill="1" applyBorder="1" applyAlignment="1">
      <alignment horizontal="center" vertical="center" wrapText="1"/>
    </xf>
    <xf numFmtId="0" fontId="13" fillId="21" borderId="54" xfId="0" applyFont="1" applyFill="1" applyBorder="1" applyAlignment="1">
      <alignment horizontal="center" vertical="center" wrapText="1"/>
    </xf>
    <xf numFmtId="0" fontId="13" fillId="21" borderId="17" xfId="0" applyFont="1" applyFill="1" applyBorder="1" applyAlignment="1">
      <alignment horizontal="center" vertical="center" wrapText="1"/>
    </xf>
    <xf numFmtId="0" fontId="13" fillId="21" borderId="29" xfId="0" applyFont="1" applyFill="1" applyBorder="1" applyAlignment="1">
      <alignment horizontal="center" vertical="center" wrapText="1"/>
    </xf>
    <xf numFmtId="0" fontId="13" fillId="21" borderId="3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textRotation="90" wrapText="1"/>
    </xf>
    <xf numFmtId="0" fontId="0" fillId="0" borderId="22" xfId="0" applyFont="1" applyFill="1" applyBorder="1" applyAlignment="1">
      <alignment horizontal="center" textRotation="90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6" fillId="8" borderId="13" xfId="23" applyFont="1" applyFill="1" applyBorder="1" applyAlignment="1">
      <alignment horizontal="left" vertical="center" wrapText="1"/>
      <protection/>
    </xf>
    <xf numFmtId="0" fontId="6" fillId="8" borderId="10" xfId="23" applyFont="1" applyFill="1" applyBorder="1" applyAlignment="1">
      <alignment horizontal="left" vertical="center" wrapText="1"/>
      <protection/>
    </xf>
    <xf numFmtId="0" fontId="13" fillId="21" borderId="10" xfId="23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wrapText="1"/>
    </xf>
    <xf numFmtId="2" fontId="3" fillId="8" borderId="35" xfId="23" applyNumberFormat="1" applyFont="1" applyFill="1" applyBorder="1" applyAlignment="1">
      <alignment horizontal="left" wrapText="1"/>
      <protection/>
    </xf>
    <xf numFmtId="2" fontId="3" fillId="8" borderId="12" xfId="23" applyNumberFormat="1" applyFont="1" applyFill="1" applyBorder="1" applyAlignment="1">
      <alignment horizontal="left" wrapText="1"/>
      <protection/>
    </xf>
    <xf numFmtId="2" fontId="3" fillId="8" borderId="15" xfId="23" applyNumberFormat="1" applyFont="1" applyFill="1" applyBorder="1" applyAlignment="1">
      <alignment horizontal="left" wrapText="1"/>
      <protection/>
    </xf>
  </cellXfs>
  <cellStyles count="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ats" xfId="20"/>
    <cellStyle name="Labs" xfId="21"/>
    <cellStyle name="Normal 2" xfId="22"/>
    <cellStyle name="Normal 2 2" xfId="23"/>
    <cellStyle name="Normal 2_Kekavas BA" xfId="24"/>
    <cellStyle name="Normal 2 2 2" xfId="25"/>
    <cellStyle name="Style 1" xfId="26"/>
    <cellStyle name="Normal 3" xfId="27"/>
    <cellStyle name="Normal_Sheet2" xfId="28"/>
    <cellStyle name="Normal 3 6" xfId="29"/>
    <cellStyle name="Normal 3 2" xfId="30"/>
    <cellStyle name="Normal 4" xfId="31"/>
    <cellStyle name="Normal 3 3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5" xfId="69"/>
    <cellStyle name="Normal 3 4" xfId="70"/>
    <cellStyle name="Note 2" xfId="71"/>
    <cellStyle name="Output 2" xfId="72"/>
    <cellStyle name="Title 2" xfId="73"/>
    <cellStyle name="Total 2" xfId="74"/>
    <cellStyle name="Warning Text 2" xfId="75"/>
    <cellStyle name="Normal 6" xfId="76"/>
    <cellStyle name="Normal 7" xfId="77"/>
    <cellStyle name="Normal 8" xfId="78"/>
    <cellStyle name="Normal 9" xfId="79"/>
    <cellStyle name="Normal 10" xfId="80"/>
    <cellStyle name="Normal 3 5" xfId="81"/>
    <cellStyle name="Normal 3 2 2" xfId="82"/>
    <cellStyle name="Normal 4 2" xfId="83"/>
    <cellStyle name="Normal 3 3 2" xfId="84"/>
    <cellStyle name="Comma 2" xfId="85"/>
    <cellStyle name="Normal 3 7" xfId="86"/>
    <cellStyle name="Normal 11" xfId="87"/>
    <cellStyle name="Normal 12" xfId="88"/>
    <cellStyle name="Parasts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1"/>
  <sheetViews>
    <sheetView showZeros="0" view="pageBreakPreview" zoomScaleSheetLayoutView="100" workbookViewId="0" topLeftCell="A1">
      <selection activeCell="J23" sqref="J23"/>
    </sheetView>
  </sheetViews>
  <sheetFormatPr defaultColWidth="9.140625" defaultRowHeight="12.75"/>
  <cols>
    <col min="1" max="1" width="5.57421875" style="0" customWidth="1"/>
    <col min="2" max="2" width="12.00390625" style="0" customWidth="1"/>
    <col min="3" max="3" width="8.28125" style="0" customWidth="1"/>
    <col min="5" max="5" width="6.00390625" style="0" customWidth="1"/>
    <col min="6" max="6" width="7.28125" style="0" customWidth="1"/>
    <col min="7" max="7" width="6.421875" style="0" customWidth="1"/>
    <col min="8" max="8" width="5.7109375" style="0" customWidth="1"/>
    <col min="9" max="9" width="2.28125" style="0" customWidth="1"/>
    <col min="10" max="10" width="5.28125" style="0" customWidth="1"/>
    <col min="12" max="12" width="6.28125" style="0" customWidth="1"/>
    <col min="13" max="13" width="3.140625" style="0" customWidth="1"/>
  </cols>
  <sheetData>
    <row r="1" spans="1:13" ht="12.75">
      <c r="A1" s="11" t="s">
        <v>716</v>
      </c>
      <c r="B1" s="11"/>
      <c r="C1" s="11"/>
      <c r="D1" s="11"/>
      <c r="E1" s="11"/>
      <c r="F1" s="11"/>
      <c r="G1" s="11"/>
      <c r="H1" s="11"/>
      <c r="I1" s="187" t="s">
        <v>10</v>
      </c>
      <c r="J1" s="187"/>
      <c r="K1" s="187"/>
      <c r="L1" s="187"/>
      <c r="M1" s="11"/>
    </row>
    <row r="2" spans="1:13" ht="12.75">
      <c r="A2" s="11"/>
      <c r="B2" s="11"/>
      <c r="C2" s="11"/>
      <c r="D2" s="11"/>
      <c r="E2" s="11"/>
      <c r="F2" s="11"/>
      <c r="G2" s="188"/>
      <c r="H2" s="188"/>
      <c r="I2" s="188"/>
      <c r="J2" s="188"/>
      <c r="K2" s="188"/>
      <c r="L2" s="188"/>
      <c r="M2" s="11"/>
    </row>
    <row r="3" spans="1:13" ht="12.75">
      <c r="A3" s="11"/>
      <c r="B3" s="11"/>
      <c r="C3" s="11"/>
      <c r="D3" s="11"/>
      <c r="E3" s="11"/>
      <c r="F3" s="11"/>
      <c r="G3" s="189"/>
      <c r="H3" s="189"/>
      <c r="I3" s="189"/>
      <c r="J3" s="189"/>
      <c r="K3" s="189"/>
      <c r="L3" s="189"/>
      <c r="M3" s="11"/>
    </row>
    <row r="4" spans="1:13" ht="12.75">
      <c r="A4" s="11"/>
      <c r="B4" s="11"/>
      <c r="C4" s="11"/>
      <c r="D4" s="11"/>
      <c r="E4" s="11"/>
      <c r="F4" s="11"/>
      <c r="G4" s="34"/>
      <c r="H4" s="34"/>
      <c r="I4" s="34"/>
      <c r="J4" s="34"/>
      <c r="K4" s="34"/>
      <c r="L4" s="34"/>
      <c r="M4" s="11"/>
    </row>
    <row r="5" spans="1:13" ht="12.75">
      <c r="A5" s="11"/>
      <c r="B5" s="11"/>
      <c r="C5" s="11"/>
      <c r="D5" s="11"/>
      <c r="E5" s="11"/>
      <c r="F5" s="11"/>
      <c r="G5" s="34"/>
      <c r="H5" s="34"/>
      <c r="I5" s="34"/>
      <c r="J5" s="34"/>
      <c r="K5" s="34"/>
      <c r="L5" s="34" t="s">
        <v>11</v>
      </c>
      <c r="M5" s="11"/>
    </row>
    <row r="6" spans="1:13" ht="12.75">
      <c r="A6" s="11"/>
      <c r="B6" s="11"/>
      <c r="C6" s="11"/>
      <c r="D6" s="11"/>
      <c r="E6" s="11"/>
      <c r="F6" s="11"/>
      <c r="G6" s="116" t="s">
        <v>144</v>
      </c>
      <c r="H6" s="1"/>
      <c r="I6" s="1"/>
      <c r="J6" s="1"/>
      <c r="K6" s="1"/>
      <c r="L6" s="1"/>
      <c r="M6" s="11"/>
    </row>
    <row r="7" spans="1:13" ht="12.75">
      <c r="A7" s="11"/>
      <c r="B7" s="11"/>
      <c r="C7" s="11"/>
      <c r="D7" s="11"/>
      <c r="E7" s="11"/>
      <c r="F7" s="11"/>
      <c r="G7" s="13"/>
      <c r="H7" s="13"/>
      <c r="I7" s="13"/>
      <c r="J7" s="13"/>
      <c r="K7" s="13"/>
      <c r="L7" s="13"/>
      <c r="M7" s="11"/>
    </row>
    <row r="8" spans="1:13" ht="18.75">
      <c r="A8" s="190" t="s">
        <v>145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3" ht="18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40.9" customHeight="1">
      <c r="A10" s="202" t="s">
        <v>16</v>
      </c>
      <c r="B10" s="202"/>
      <c r="C10" s="200" t="str">
        <f>'LT-1;SagatavZemesd'!C4</f>
        <v>Esošās katlu mājas Barkavā efektivitātes paaugstināšana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</row>
    <row r="11" spans="1:13" s="122" customFormat="1" ht="12.75">
      <c r="A11" s="205" t="s">
        <v>146</v>
      </c>
      <c r="B11" s="202"/>
      <c r="C11" s="200" t="str">
        <f>C10</f>
        <v>Esošās katlu mājas Barkavā efektivitātes paaugstināšana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</row>
    <row r="12" spans="1:13" ht="12.75">
      <c r="A12" s="203" t="s">
        <v>17</v>
      </c>
      <c r="B12" s="203"/>
      <c r="C12" s="200" t="str">
        <f>'LT-1;SagatavZemesd'!C5</f>
        <v>Svaru iela 4, Barkava, Barkavas pagasts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</row>
    <row r="13" spans="1:13" ht="12.75">
      <c r="A13" s="203" t="s">
        <v>18</v>
      </c>
      <c r="B13" s="203"/>
      <c r="C13" s="200" t="str">
        <f>'LT-1;SagatavZemesd'!C6</f>
        <v>SIA "Madonas Siltums"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1:13" s="52" customFormat="1" ht="12.75">
      <c r="A14" s="204" t="s">
        <v>147</v>
      </c>
      <c r="B14" s="204"/>
      <c r="C14" s="199">
        <f>'LT-1;SagatavZemesd'!C7</f>
        <v>0</v>
      </c>
      <c r="D14" s="199"/>
      <c r="E14" s="199"/>
      <c r="F14" s="57"/>
      <c r="G14" s="57"/>
      <c r="H14" s="57"/>
      <c r="I14" s="57"/>
      <c r="J14" s="57"/>
      <c r="K14" s="57"/>
      <c r="L14" s="57"/>
      <c r="M14" s="57"/>
    </row>
    <row r="15" spans="1:14" ht="12.75">
      <c r="A15" s="7"/>
      <c r="B15" s="7"/>
      <c r="C15" s="7"/>
      <c r="D15" s="9"/>
      <c r="E15" s="194"/>
      <c r="F15" s="194"/>
      <c r="G15" s="194"/>
      <c r="H15" s="56"/>
      <c r="I15" s="37"/>
      <c r="J15" s="37"/>
      <c r="M15" s="32"/>
      <c r="N15" s="32"/>
    </row>
    <row r="16" spans="1:13" ht="13.5" thickBot="1">
      <c r="A16" s="38"/>
      <c r="B16" s="8"/>
      <c r="C16" s="8"/>
      <c r="D16" s="39"/>
      <c r="E16" s="39"/>
      <c r="F16" s="39"/>
      <c r="G16" s="39"/>
      <c r="H16" s="39"/>
      <c r="I16" s="40"/>
      <c r="J16" s="40"/>
      <c r="K16" s="36"/>
      <c r="L16" s="36"/>
      <c r="M16" s="36"/>
    </row>
    <row r="17" spans="1:13" ht="13.5" thickBot="1">
      <c r="A17" s="41" t="s">
        <v>12</v>
      </c>
      <c r="B17" s="195" t="s">
        <v>16</v>
      </c>
      <c r="C17" s="196"/>
      <c r="D17" s="196"/>
      <c r="E17" s="196"/>
      <c r="F17" s="196"/>
      <c r="G17" s="196"/>
      <c r="H17" s="196"/>
      <c r="I17" s="196"/>
      <c r="J17" s="196"/>
      <c r="K17" s="197" t="s">
        <v>85</v>
      </c>
      <c r="L17" s="196"/>
      <c r="M17" s="198"/>
    </row>
    <row r="18" spans="1:13" ht="12.75">
      <c r="A18" s="42"/>
      <c r="B18" s="188"/>
      <c r="C18" s="188"/>
      <c r="D18" s="188"/>
      <c r="E18" s="188"/>
      <c r="F18" s="188"/>
      <c r="G18" s="188"/>
      <c r="H18" s="188"/>
      <c r="I18" s="188"/>
      <c r="J18" s="191"/>
      <c r="K18" s="192"/>
      <c r="L18" s="188"/>
      <c r="M18" s="193"/>
    </row>
    <row r="19" spans="1:13" ht="42" customHeight="1">
      <c r="A19" s="43">
        <v>1</v>
      </c>
      <c r="B19" s="208" t="str">
        <f>C10</f>
        <v>Esošās katlu mājas Barkavā efektivitātes paaugstināšana</v>
      </c>
      <c r="C19" s="209"/>
      <c r="D19" s="209"/>
      <c r="E19" s="209"/>
      <c r="F19" s="209"/>
      <c r="G19" s="209"/>
      <c r="H19" s="209"/>
      <c r="I19" s="209"/>
      <c r="J19" s="210"/>
      <c r="K19" s="211">
        <f>Kopsavilkums!G10</f>
        <v>0</v>
      </c>
      <c r="L19" s="212"/>
      <c r="M19" s="213"/>
    </row>
    <row r="20" spans="1:13" ht="13.5" thickBot="1">
      <c r="A20" s="44"/>
      <c r="B20" s="234"/>
      <c r="C20" s="234"/>
      <c r="D20" s="234"/>
      <c r="E20" s="234"/>
      <c r="F20" s="234"/>
      <c r="G20" s="234"/>
      <c r="H20" s="234"/>
      <c r="I20" s="234"/>
      <c r="J20" s="235"/>
      <c r="K20" s="219"/>
      <c r="L20" s="220"/>
      <c r="M20" s="221"/>
    </row>
    <row r="21" spans="1:13" ht="12.75">
      <c r="A21" s="45"/>
      <c r="B21" s="222"/>
      <c r="C21" s="223"/>
      <c r="D21" s="223"/>
      <c r="E21" s="223"/>
      <c r="F21" s="223"/>
      <c r="G21" s="223"/>
      <c r="H21" s="223"/>
      <c r="I21" s="223"/>
      <c r="J21" s="223"/>
      <c r="K21" s="224"/>
      <c r="L21" s="225"/>
      <c r="M21" s="226"/>
    </row>
    <row r="22" spans="1:14" ht="12.75">
      <c r="A22" s="206"/>
      <c r="B22" s="207"/>
      <c r="C22" s="207"/>
      <c r="D22" s="207"/>
      <c r="E22" s="207"/>
      <c r="F22" s="207"/>
      <c r="G22" s="207"/>
      <c r="H22" s="207"/>
      <c r="I22" s="207"/>
      <c r="J22" s="207"/>
      <c r="K22" s="227">
        <f>K19</f>
        <v>0</v>
      </c>
      <c r="L22" s="228"/>
      <c r="M22" s="229"/>
      <c r="N22" s="46"/>
    </row>
    <row r="23" spans="1:13" ht="12.75">
      <c r="A23" s="230"/>
      <c r="B23" s="231"/>
      <c r="C23" s="231"/>
      <c r="D23" s="231"/>
      <c r="E23" s="231"/>
      <c r="F23" s="231"/>
      <c r="G23" s="231"/>
      <c r="H23" s="231"/>
      <c r="I23" s="231"/>
      <c r="J23" s="6"/>
      <c r="K23" s="232">
        <f>ROUND(K22*J23/100,2)</f>
        <v>0</v>
      </c>
      <c r="L23" s="232"/>
      <c r="M23" s="233"/>
    </row>
    <row r="24" spans="1:13" ht="13.5" thickBot="1">
      <c r="A24" s="214" t="s">
        <v>13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6">
        <f>SUM(K22:M23)</f>
        <v>0</v>
      </c>
      <c r="L24" s="217"/>
      <c r="M24" s="218"/>
    </row>
    <row r="25" spans="1:14" ht="12.75">
      <c r="A25" s="155"/>
      <c r="B25" s="155"/>
      <c r="C25" s="155"/>
      <c r="D25" s="156"/>
      <c r="E25" s="156"/>
      <c r="F25" s="156"/>
      <c r="G25" s="156"/>
      <c r="H25" s="156"/>
      <c r="I25" s="155"/>
      <c r="J25" s="155"/>
      <c r="K25" s="156"/>
      <c r="L25" s="156"/>
      <c r="M25" s="156"/>
      <c r="N25" s="157"/>
    </row>
    <row r="26" spans="1:14" ht="12.75">
      <c r="A26" s="155"/>
      <c r="B26" s="116" t="s">
        <v>65</v>
      </c>
      <c r="C26" s="116"/>
      <c r="D26" s="120"/>
      <c r="E26" s="145"/>
      <c r="F26" s="152"/>
      <c r="G26" s="152" t="s">
        <v>694</v>
      </c>
      <c r="H26" s="156"/>
      <c r="I26" s="155"/>
      <c r="J26" s="155"/>
      <c r="K26" s="156"/>
      <c r="L26" s="156"/>
      <c r="M26" s="156"/>
      <c r="N26" s="157"/>
    </row>
    <row r="27" spans="1:14" ht="12.75">
      <c r="A27" s="158"/>
      <c r="B27" s="116"/>
      <c r="C27" s="116"/>
      <c r="D27" s="120"/>
      <c r="E27" s="145"/>
      <c r="F27" s="152"/>
      <c r="G27" s="31"/>
      <c r="H27" s="159"/>
      <c r="I27" s="158"/>
      <c r="J27" s="158"/>
      <c r="K27" s="158"/>
      <c r="L27" s="158"/>
      <c r="M27" s="158"/>
      <c r="N27" s="157"/>
    </row>
    <row r="28" spans="1:14" ht="12.75">
      <c r="A28" s="158"/>
      <c r="B28" s="154" t="str">
        <f>Kopsavilkums!B34</f>
        <v>Tāme sastādīta</v>
      </c>
      <c r="C28" s="87"/>
      <c r="D28" s="87" t="str">
        <f>'LT-1;SagatavZemesd'!B42</f>
        <v>201__ gada __._________</v>
      </c>
      <c r="E28" s="122"/>
      <c r="F28" s="117"/>
      <c r="G28" s="11"/>
      <c r="H28" s="159"/>
      <c r="I28" s="158"/>
      <c r="J28" s="158"/>
      <c r="K28" s="158"/>
      <c r="L28" s="158"/>
      <c r="M28" s="158"/>
      <c r="N28" s="157"/>
    </row>
    <row r="29" spans="1:14" ht="12.75">
      <c r="A29" s="158"/>
      <c r="B29" s="147"/>
      <c r="C29" s="87"/>
      <c r="D29" s="87"/>
      <c r="E29" s="122"/>
      <c r="F29" s="117"/>
      <c r="G29" s="11"/>
      <c r="H29" s="159"/>
      <c r="I29" s="158"/>
      <c r="J29" s="158"/>
      <c r="K29" s="158"/>
      <c r="L29" s="158"/>
      <c r="M29" s="158"/>
      <c r="N29" s="157"/>
    </row>
    <row r="30" spans="1:14" ht="12.75">
      <c r="A30" s="157"/>
      <c r="B30" s="116" t="s">
        <v>9</v>
      </c>
      <c r="C30" s="116"/>
      <c r="D30" s="115"/>
      <c r="E30" s="146"/>
      <c r="F30" s="153"/>
      <c r="G30" s="31"/>
      <c r="H30" s="159"/>
      <c r="I30" s="158"/>
      <c r="J30" s="158"/>
      <c r="K30" s="158"/>
      <c r="L30" s="158"/>
      <c r="M30" s="158"/>
      <c r="N30" s="157"/>
    </row>
    <row r="31" spans="1:14" ht="12.75">
      <c r="A31" s="157"/>
      <c r="B31" s="116" t="s">
        <v>141</v>
      </c>
      <c r="C31" s="116"/>
      <c r="D31" s="115"/>
      <c r="E31" s="118"/>
      <c r="F31" s="119"/>
      <c r="G31" s="11"/>
      <c r="H31" s="157"/>
      <c r="I31" s="157"/>
      <c r="J31" s="157"/>
      <c r="K31" s="157"/>
      <c r="L31" s="157"/>
      <c r="M31" s="157"/>
      <c r="N31" s="157"/>
    </row>
  </sheetData>
  <mergeCells count="31">
    <mergeCell ref="A24:J24"/>
    <mergeCell ref="K24:M24"/>
    <mergeCell ref="K20:M20"/>
    <mergeCell ref="B21:J21"/>
    <mergeCell ref="K21:M21"/>
    <mergeCell ref="K22:M22"/>
    <mergeCell ref="A23:I23"/>
    <mergeCell ref="K23:M23"/>
    <mergeCell ref="B20:J20"/>
    <mergeCell ref="A14:B14"/>
    <mergeCell ref="A11:B11"/>
    <mergeCell ref="C11:M11"/>
    <mergeCell ref="A22:J22"/>
    <mergeCell ref="B19:J19"/>
    <mergeCell ref="K19:M19"/>
    <mergeCell ref="I1:L1"/>
    <mergeCell ref="G2:L2"/>
    <mergeCell ref="G3:L3"/>
    <mergeCell ref="A8:M8"/>
    <mergeCell ref="B18:J18"/>
    <mergeCell ref="K18:M18"/>
    <mergeCell ref="E15:G15"/>
    <mergeCell ref="B17:J17"/>
    <mergeCell ref="K17:M17"/>
    <mergeCell ref="C14:E14"/>
    <mergeCell ref="C12:M12"/>
    <mergeCell ref="C13:M13"/>
    <mergeCell ref="A10:B10"/>
    <mergeCell ref="C10:M10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O40"/>
  <sheetViews>
    <sheetView showZeros="0" view="pageBreakPreview" zoomScaleSheetLayoutView="100" workbookViewId="0" topLeftCell="A1">
      <selection activeCell="C6" sqref="C6:H6"/>
    </sheetView>
  </sheetViews>
  <sheetFormatPr defaultColWidth="9.140625" defaultRowHeight="12.75"/>
  <cols>
    <col min="1" max="1" width="4.421875" style="11" customWidth="1"/>
    <col min="2" max="2" width="12.421875" style="11" customWidth="1"/>
    <col min="3" max="3" width="32.140625" style="11" customWidth="1"/>
    <col min="4" max="4" width="11.57421875" style="11" customWidth="1"/>
    <col min="5" max="5" width="8.8515625" style="11" customWidth="1"/>
    <col min="6" max="6" width="10.28125" style="11" customWidth="1"/>
    <col min="7" max="7" width="11.7109375" style="11" customWidth="1"/>
    <col min="8" max="8" width="11.8515625" style="11" customWidth="1"/>
    <col min="9" max="11" width="9.140625" style="11" customWidth="1"/>
    <col min="12" max="12" width="10.140625" style="11" bestFit="1" customWidth="1"/>
    <col min="13" max="16384" width="9.140625" style="11" customWidth="1"/>
  </cols>
  <sheetData>
    <row r="3" ht="15.75">
      <c r="B3" s="12" t="s">
        <v>143</v>
      </c>
    </row>
    <row r="4" spans="2:14" ht="12.75">
      <c r="B4" s="151"/>
      <c r="C4" s="151" t="s">
        <v>690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6" spans="1:15" s="1" customFormat="1" ht="27" customHeight="1">
      <c r="A6" s="238" t="s">
        <v>16</v>
      </c>
      <c r="B6" s="238"/>
      <c r="C6" s="239" t="str">
        <f>'LT-1;SagatavZemesd'!C4</f>
        <v>Esošās katlu mājas Barkavā efektivitātes paaugstināšana</v>
      </c>
      <c r="D6" s="239"/>
      <c r="E6" s="239"/>
      <c r="F6" s="239"/>
      <c r="G6" s="239"/>
      <c r="H6" s="239"/>
      <c r="I6" s="11"/>
      <c r="J6" s="11"/>
      <c r="K6" s="11"/>
      <c r="L6" s="11"/>
      <c r="M6" s="11"/>
      <c r="N6" s="11"/>
      <c r="O6" s="11"/>
    </row>
    <row r="7" spans="1:15" s="1" customFormat="1" ht="12.75">
      <c r="A7" s="238" t="s">
        <v>17</v>
      </c>
      <c r="B7" s="238"/>
      <c r="C7" s="239" t="str">
        <f>'LT-1;SagatavZemesd'!C5</f>
        <v>Svaru iela 4, Barkava, Barkavas pagasts</v>
      </c>
      <c r="D7" s="239"/>
      <c r="E7" s="239"/>
      <c r="F7" s="239"/>
      <c r="G7" s="239"/>
      <c r="H7" s="239"/>
      <c r="I7" s="11"/>
      <c r="J7" s="11"/>
      <c r="K7" s="11"/>
      <c r="L7" s="11"/>
      <c r="M7" s="11"/>
      <c r="N7" s="11"/>
      <c r="O7" s="11"/>
    </row>
    <row r="8" spans="1:15" s="1" customFormat="1" ht="12.75">
      <c r="A8" s="238" t="s">
        <v>18</v>
      </c>
      <c r="B8" s="238"/>
      <c r="C8" s="239" t="str">
        <f>'LT-1;SagatavZemesd'!C6</f>
        <v>SIA "Madonas Siltums"</v>
      </c>
      <c r="D8" s="239"/>
      <c r="E8" s="239"/>
      <c r="F8" s="239"/>
      <c r="G8" s="239"/>
      <c r="H8" s="239"/>
      <c r="I8" s="11"/>
      <c r="J8" s="11"/>
      <c r="K8" s="11"/>
      <c r="L8" s="11"/>
      <c r="M8" s="11"/>
      <c r="N8" s="11"/>
      <c r="O8" s="11"/>
    </row>
    <row r="9" spans="1:15" s="1" customFormat="1" ht="12.75">
      <c r="A9" s="238" t="s">
        <v>19</v>
      </c>
      <c r="B9" s="238"/>
      <c r="C9" s="142">
        <f>'LT-1;SagatavZemesd'!C7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4:7" ht="12.75">
      <c r="D10" s="236" t="s">
        <v>80</v>
      </c>
      <c r="E10" s="237"/>
      <c r="F10" s="237"/>
      <c r="G10" s="14">
        <f>D30</f>
        <v>0</v>
      </c>
    </row>
    <row r="11" spans="4:7" ht="13.15" customHeight="1">
      <c r="D11" s="237" t="s">
        <v>0</v>
      </c>
      <c r="E11" s="237"/>
      <c r="F11" s="237"/>
      <c r="G11" s="15">
        <f>SUM(H20:H24)</f>
        <v>0</v>
      </c>
    </row>
    <row r="15" spans="1:8" ht="12.75">
      <c r="A15" s="240" t="s">
        <v>1</v>
      </c>
      <c r="B15" s="240" t="s">
        <v>2</v>
      </c>
      <c r="C15" s="240" t="s">
        <v>3</v>
      </c>
      <c r="D15" s="242" t="s">
        <v>81</v>
      </c>
      <c r="E15" s="240" t="s">
        <v>4</v>
      </c>
      <c r="F15" s="240"/>
      <c r="G15" s="240"/>
      <c r="H15" s="240" t="s">
        <v>27</v>
      </c>
    </row>
    <row r="16" spans="1:8" ht="13.15" customHeight="1">
      <c r="A16" s="240"/>
      <c r="B16" s="240"/>
      <c r="C16" s="240"/>
      <c r="D16" s="240"/>
      <c r="E16" s="242" t="s">
        <v>82</v>
      </c>
      <c r="F16" s="242" t="s">
        <v>83</v>
      </c>
      <c r="G16" s="242" t="s">
        <v>84</v>
      </c>
      <c r="H16" s="240"/>
    </row>
    <row r="17" spans="1:8" ht="12.75">
      <c r="A17" s="240"/>
      <c r="B17" s="240"/>
      <c r="C17" s="240"/>
      <c r="D17" s="240"/>
      <c r="E17" s="240"/>
      <c r="F17" s="240"/>
      <c r="G17" s="240"/>
      <c r="H17" s="240"/>
    </row>
    <row r="18" spans="1:8" ht="13.5" thickBot="1">
      <c r="A18" s="241"/>
      <c r="B18" s="241"/>
      <c r="C18" s="241"/>
      <c r="D18" s="241"/>
      <c r="E18" s="241"/>
      <c r="F18" s="241"/>
      <c r="G18" s="241"/>
      <c r="H18" s="241"/>
    </row>
    <row r="19" spans="1:8" ht="11.25" customHeight="1" thickTop="1">
      <c r="A19" s="16"/>
      <c r="B19" s="17"/>
      <c r="C19" s="17"/>
      <c r="D19" s="17"/>
      <c r="E19" s="17"/>
      <c r="F19" s="17"/>
      <c r="G19" s="17"/>
      <c r="H19" s="17"/>
    </row>
    <row r="20" spans="1:8" ht="12.75">
      <c r="A20" s="18">
        <v>1</v>
      </c>
      <c r="B20" s="19" t="str">
        <f>'LT-1;SagatavZemesd'!C2</f>
        <v>LT-01/09/2017</v>
      </c>
      <c r="C20" s="100" t="str">
        <f>'LT-1;SagatavZemesd'!C3</f>
        <v>LT 1;Sagatavošanās, demontāža, zemes darbi un labiekārtošana</v>
      </c>
      <c r="D20" s="20">
        <f>'LT-1;SagatavZemesd'!J6</f>
        <v>0</v>
      </c>
      <c r="E20" s="20">
        <f>'LT-1;SagatavZemesd'!M39</f>
        <v>0</v>
      </c>
      <c r="F20" s="20">
        <f>'LT-1;SagatavZemesd'!N39</f>
        <v>0</v>
      </c>
      <c r="G20" s="20">
        <f>'LT-1;SagatavZemesd'!O39</f>
        <v>0</v>
      </c>
      <c r="H20" s="20">
        <f>'LT-1;SagatavZemesd'!L39</f>
        <v>0</v>
      </c>
    </row>
    <row r="21" spans="1:8" ht="29.25" customHeight="1">
      <c r="A21" s="18">
        <v>2</v>
      </c>
      <c r="B21" s="21" t="str">
        <f>'LT-2; VispCeltn'!C2</f>
        <v>LT-02/09/2017</v>
      </c>
      <c r="C21" s="53" t="str">
        <f>'LT-2; VispCeltn'!C3</f>
        <v>LT 2; Vispārceltnieciskie darbi</v>
      </c>
      <c r="D21" s="20">
        <f>'LT-2; VispCeltn'!J6</f>
        <v>0</v>
      </c>
      <c r="E21" s="20">
        <f>'LT-2; VispCeltn'!M87</f>
        <v>0</v>
      </c>
      <c r="F21" s="20">
        <f>'LT-2; VispCeltn'!N87</f>
        <v>0</v>
      </c>
      <c r="G21" s="20">
        <f>'LT-2; VispCeltn'!O87</f>
        <v>0</v>
      </c>
      <c r="H21" s="20">
        <f>'LT-2; VispCeltn'!L87</f>
        <v>0</v>
      </c>
    </row>
    <row r="22" spans="1:8" ht="12.75">
      <c r="A22" s="18">
        <v>3</v>
      </c>
      <c r="B22" s="19" t="str">
        <f>'LT-3; UK_UKT'!C2</f>
        <v>LT-03/08/2017</v>
      </c>
      <c r="C22" s="21" t="str">
        <f>'LT-3; UK_UKT'!C3</f>
        <v>LT 3; Ūdensapgāde un kanalizācija</v>
      </c>
      <c r="D22" s="20">
        <f>'LT-3; UK_UKT'!J6</f>
        <v>0</v>
      </c>
      <c r="E22" s="20">
        <f>'LT-3; UK_UKT'!M41</f>
        <v>0</v>
      </c>
      <c r="F22" s="20">
        <f>'LT-3; UK_UKT'!N41</f>
        <v>0</v>
      </c>
      <c r="G22" s="20">
        <f>'LT-3; UK_UKT'!O41</f>
        <v>0</v>
      </c>
      <c r="H22" s="20">
        <f>'LT-3; UK_UKT'!L41</f>
        <v>0</v>
      </c>
    </row>
    <row r="23" spans="1:8" ht="12.75">
      <c r="A23" s="18">
        <v>4</v>
      </c>
      <c r="B23" s="19" t="s">
        <v>156</v>
      </c>
      <c r="C23" s="21" t="s">
        <v>255</v>
      </c>
      <c r="D23" s="20"/>
      <c r="E23" s="20"/>
      <c r="F23" s="20"/>
      <c r="G23" s="20"/>
      <c r="H23" s="20"/>
    </row>
    <row r="24" spans="1:8" ht="12.75">
      <c r="A24" s="105">
        <v>5</v>
      </c>
      <c r="B24" s="107" t="s">
        <v>157</v>
      </c>
      <c r="C24" s="108" t="s">
        <v>469</v>
      </c>
      <c r="D24" s="109">
        <f>'LT-4; SM'!J6</f>
        <v>0</v>
      </c>
      <c r="E24" s="109">
        <f>'LT-4; SM'!M151</f>
        <v>0</v>
      </c>
      <c r="F24" s="109">
        <f>'LT-4; SM'!N151</f>
        <v>0</v>
      </c>
      <c r="G24" s="109">
        <f>'LT-4; SM'!O151</f>
        <v>0</v>
      </c>
      <c r="H24" s="109">
        <f>'LT-4; SM'!L151</f>
        <v>0</v>
      </c>
    </row>
    <row r="25" spans="1:8" ht="12.75">
      <c r="A25" s="18">
        <v>6</v>
      </c>
      <c r="B25" s="19" t="s">
        <v>470</v>
      </c>
      <c r="C25" s="21" t="s">
        <v>348</v>
      </c>
      <c r="D25" s="20"/>
      <c r="E25" s="20"/>
      <c r="F25" s="20"/>
      <c r="G25" s="20"/>
      <c r="H25" s="20"/>
    </row>
    <row r="26" spans="1:10" ht="12.75">
      <c r="A26" s="23"/>
      <c r="B26" s="23"/>
      <c r="C26" s="24" t="s">
        <v>29</v>
      </c>
      <c r="D26" s="25">
        <f>SUM(D20:D25)</f>
        <v>0</v>
      </c>
      <c r="J26" s="22"/>
    </row>
    <row r="27" spans="1:4" ht="12.75">
      <c r="A27" s="244" t="s">
        <v>5</v>
      </c>
      <c r="B27" s="245"/>
      <c r="C27" s="26" t="s">
        <v>693</v>
      </c>
      <c r="D27" s="27"/>
    </row>
    <row r="28" spans="1:11" ht="30" customHeight="1">
      <c r="A28" s="240" t="s">
        <v>6</v>
      </c>
      <c r="B28" s="240"/>
      <c r="C28" s="55" t="s">
        <v>693</v>
      </c>
      <c r="D28" s="19"/>
      <c r="K28" s="28"/>
    </row>
    <row r="29" spans="1:11" ht="15.75" customHeight="1">
      <c r="A29" s="244" t="s">
        <v>7</v>
      </c>
      <c r="B29" s="245"/>
      <c r="C29" s="26" t="s">
        <v>693</v>
      </c>
      <c r="D29" s="27"/>
      <c r="K29" s="29"/>
    </row>
    <row r="30" spans="1:11" ht="15.75">
      <c r="A30" s="243" t="s">
        <v>8</v>
      </c>
      <c r="B30" s="243"/>
      <c r="C30" s="19"/>
      <c r="D30" s="30"/>
      <c r="K30" s="29"/>
    </row>
    <row r="31" ht="12.75">
      <c r="K31" s="28"/>
    </row>
    <row r="32" spans="1:7" ht="12.75">
      <c r="A32" s="7"/>
      <c r="B32" s="116" t="s">
        <v>65</v>
      </c>
      <c r="C32" s="116"/>
      <c r="D32" s="120"/>
      <c r="E32" s="145"/>
      <c r="F32" s="152" t="str">
        <f>'LT-1;SagatavZemesd'!D41</f>
        <v>201__ gada __._________</v>
      </c>
      <c r="G32" s="31"/>
    </row>
    <row r="33" spans="1:7" ht="12.75">
      <c r="A33" s="7"/>
      <c r="B33" s="116"/>
      <c r="C33" s="116"/>
      <c r="D33" s="120"/>
      <c r="E33" s="145"/>
      <c r="F33" s="152"/>
      <c r="G33" s="31"/>
    </row>
    <row r="34" spans="1:6" ht="12.75">
      <c r="A34" s="7"/>
      <c r="B34" s="154" t="str">
        <f>'LT-1;SagatavZemesd'!A42</f>
        <v>Tāme sastādīta</v>
      </c>
      <c r="C34" s="87" t="str">
        <f>'LT-1;SagatavZemesd'!B42</f>
        <v>201__ gada __._________</v>
      </c>
      <c r="D34" s="87"/>
      <c r="E34" s="122"/>
      <c r="F34" s="117"/>
    </row>
    <row r="35" spans="1:6" ht="12.75">
      <c r="A35" s="7"/>
      <c r="B35" s="147"/>
      <c r="C35" s="87"/>
      <c r="D35" s="87"/>
      <c r="E35" s="122"/>
      <c r="F35" s="117"/>
    </row>
    <row r="36" spans="1:7" ht="12.75">
      <c r="A36" s="7"/>
      <c r="B36" s="116" t="s">
        <v>9</v>
      </c>
      <c r="C36" s="116"/>
      <c r="D36" s="115"/>
      <c r="E36" s="146"/>
      <c r="F36" s="153" t="str">
        <f>'LT-1;SagatavZemesd'!D43</f>
        <v>201__ gada __._________</v>
      </c>
      <c r="G36" s="31"/>
    </row>
    <row r="37" spans="2:6" ht="12.75">
      <c r="B37" s="116" t="s">
        <v>141</v>
      </c>
      <c r="C37" s="116"/>
      <c r="D37" s="115"/>
      <c r="E37" s="118"/>
      <c r="F37" s="119"/>
    </row>
    <row r="40" ht="12.75">
      <c r="C40" s="33"/>
    </row>
  </sheetData>
  <mergeCells count="22">
    <mergeCell ref="A30:B30"/>
    <mergeCell ref="A27:B27"/>
    <mergeCell ref="A28:B28"/>
    <mergeCell ref="H15:H18"/>
    <mergeCell ref="E16:E18"/>
    <mergeCell ref="F16:F18"/>
    <mergeCell ref="G16:G18"/>
    <mergeCell ref="E15:G15"/>
    <mergeCell ref="A29:B29"/>
    <mergeCell ref="D11:F11"/>
    <mergeCell ref="A15:A18"/>
    <mergeCell ref="B15:B18"/>
    <mergeCell ref="C15:C18"/>
    <mergeCell ref="D15:D18"/>
    <mergeCell ref="D10:F10"/>
    <mergeCell ref="A6:B6"/>
    <mergeCell ref="A7:B7"/>
    <mergeCell ref="A8:B8"/>
    <mergeCell ref="A9:B9"/>
    <mergeCell ref="C6:H6"/>
    <mergeCell ref="C7:H7"/>
    <mergeCell ref="C8:H8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1"/>
  <headerFooter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4"/>
  <sheetViews>
    <sheetView showZeros="0" view="pageBreakPreview" zoomScale="90" zoomScaleSheetLayoutView="90" workbookViewId="0" topLeftCell="A1">
      <pane xSplit="5" ySplit="10" topLeftCell="G11" activePane="bottomRight" state="frozen"/>
      <selection pane="topRight" activeCell="E1" sqref="E1"/>
      <selection pane="bottomLeft" activeCell="A11" sqref="A11"/>
      <selection pane="bottomRight" activeCell="C4" sqref="C4:E4"/>
    </sheetView>
  </sheetViews>
  <sheetFormatPr defaultColWidth="9.140625" defaultRowHeight="12.75" outlineLevelRow="1" outlineLevelCol="1"/>
  <cols>
    <col min="1" max="1" width="13.8515625" style="80" customWidth="1"/>
    <col min="2" max="2" width="13.8515625" style="118" hidden="1" customWidth="1"/>
    <col min="3" max="3" width="45.57421875" style="80" customWidth="1"/>
    <col min="4" max="4" width="7.140625" style="80" customWidth="1"/>
    <col min="5" max="5" width="14.57421875" style="80" customWidth="1"/>
    <col min="6" max="6" width="17.421875" style="80" customWidth="1" outlineLevel="1"/>
    <col min="7" max="7" width="16.8515625" style="80" customWidth="1" outlineLevel="1"/>
    <col min="8" max="8" width="17.00390625" style="80" customWidth="1" outlineLevel="1"/>
    <col min="9" max="9" width="16.57421875" style="80" customWidth="1" outlineLevel="1"/>
    <col min="10" max="10" width="15.421875" style="80" customWidth="1" outlineLevel="1"/>
    <col min="11" max="12" width="15.7109375" style="80" customWidth="1" outlineLevel="1"/>
    <col min="13" max="13" width="15.57421875" style="80" customWidth="1" outlineLevel="1"/>
    <col min="14" max="14" width="15.8515625" style="80" customWidth="1" outlineLevel="1"/>
    <col min="15" max="15" width="15.7109375" style="80" customWidth="1" outlineLevel="1"/>
    <col min="16" max="16" width="18.140625" style="80" customWidth="1" outlineLevel="1"/>
    <col min="17" max="17" width="10.28125" style="80" bestFit="1" customWidth="1"/>
    <col min="18" max="16384" width="9.140625" style="80" customWidth="1"/>
  </cols>
  <sheetData>
    <row r="1" spans="1:16" ht="12.75" outlineLevel="1">
      <c r="A1" s="82"/>
      <c r="B1" s="82"/>
      <c r="C1" s="82"/>
      <c r="D1" s="82"/>
      <c r="E1" s="82"/>
      <c r="F1" s="82"/>
      <c r="G1" s="82"/>
      <c r="H1" s="82"/>
      <c r="I1" s="82"/>
      <c r="J1" s="84"/>
      <c r="K1" s="82"/>
      <c r="L1" s="82"/>
      <c r="M1" s="82"/>
      <c r="N1" s="82"/>
      <c r="O1" s="82"/>
      <c r="P1" s="82"/>
    </row>
    <row r="2" spans="1:16" ht="15.75" outlineLevel="1" thickBot="1">
      <c r="A2" s="97"/>
      <c r="B2" s="97"/>
      <c r="C2" s="258" t="s">
        <v>162</v>
      </c>
      <c r="D2" s="258"/>
      <c r="E2" s="258"/>
      <c r="F2" s="258"/>
      <c r="G2" s="97"/>
      <c r="H2" s="97"/>
      <c r="I2" s="97"/>
      <c r="J2" s="101"/>
      <c r="K2" s="97"/>
      <c r="L2" s="97"/>
      <c r="M2" s="97"/>
      <c r="N2" s="97"/>
      <c r="O2" s="97"/>
      <c r="P2" s="97"/>
    </row>
    <row r="3" spans="3:16" s="2" customFormat="1" ht="15.75" customHeight="1" thickTop="1">
      <c r="C3" s="113" t="s">
        <v>168</v>
      </c>
      <c r="D3" s="98"/>
      <c r="E3" s="98"/>
      <c r="F3" s="9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7" s="2" customFormat="1" ht="25.5">
      <c r="A4" s="59" t="s">
        <v>16</v>
      </c>
      <c r="B4" s="59"/>
      <c r="C4" s="252" t="s">
        <v>690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6" s="2" customFormat="1" ht="12.75">
      <c r="A5" s="5" t="s">
        <v>17</v>
      </c>
      <c r="B5" s="5"/>
      <c r="C5" s="248" t="s">
        <v>689</v>
      </c>
      <c r="D5" s="249"/>
      <c r="E5" s="249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248" t="s">
        <v>695</v>
      </c>
      <c r="D6" s="249"/>
      <c r="E6" s="249"/>
      <c r="H6" s="134"/>
      <c r="I6" s="47" t="s">
        <v>14</v>
      </c>
      <c r="J6" s="4">
        <f>P39</f>
        <v>0</v>
      </c>
      <c r="K6" s="134" t="s">
        <v>79</v>
      </c>
      <c r="L6" s="5" t="s">
        <v>139</v>
      </c>
      <c r="M6" s="72"/>
      <c r="N6" s="72" t="s">
        <v>692</v>
      </c>
      <c r="O6" s="72"/>
      <c r="P6" s="72"/>
    </row>
    <row r="7" spans="1:16" s="2" customFormat="1" ht="13.5" thickBot="1">
      <c r="A7" s="5" t="s">
        <v>19</v>
      </c>
      <c r="B7" s="5"/>
      <c r="C7" s="250"/>
      <c r="D7" s="251"/>
      <c r="E7" s="251"/>
      <c r="F7" s="71" t="s">
        <v>138</v>
      </c>
      <c r="G7" s="72"/>
      <c r="H7" s="5" t="s">
        <v>691</v>
      </c>
      <c r="I7" s="5"/>
      <c r="J7" s="5" t="s">
        <v>150</v>
      </c>
      <c r="K7" s="5" t="s">
        <v>137</v>
      </c>
      <c r="L7" s="5"/>
      <c r="M7" s="5"/>
      <c r="N7" s="72"/>
      <c r="O7" s="72"/>
      <c r="P7" s="72"/>
    </row>
    <row r="8" spans="1:16" s="2" customFormat="1" ht="12.75" customHeight="1">
      <c r="A8" s="268" t="s">
        <v>20</v>
      </c>
      <c r="B8" s="273" t="s">
        <v>136</v>
      </c>
      <c r="C8" s="246" t="s">
        <v>21</v>
      </c>
      <c r="D8" s="271" t="s">
        <v>22</v>
      </c>
      <c r="E8" s="271" t="s">
        <v>23</v>
      </c>
      <c r="F8" s="246" t="s">
        <v>24</v>
      </c>
      <c r="G8" s="246"/>
      <c r="H8" s="246"/>
      <c r="I8" s="246"/>
      <c r="J8" s="246"/>
      <c r="K8" s="246"/>
      <c r="L8" s="246" t="s">
        <v>25</v>
      </c>
      <c r="M8" s="246" t="s">
        <v>25</v>
      </c>
      <c r="N8" s="246"/>
      <c r="O8" s="246"/>
      <c r="P8" s="247"/>
    </row>
    <row r="9" spans="1:16" s="2" customFormat="1" ht="55.5" customHeight="1" thickBot="1">
      <c r="A9" s="269"/>
      <c r="B9" s="274"/>
      <c r="C9" s="270"/>
      <c r="D9" s="272"/>
      <c r="E9" s="272"/>
      <c r="F9" s="51" t="s">
        <v>26</v>
      </c>
      <c r="G9" s="51" t="s">
        <v>71</v>
      </c>
      <c r="H9" s="51" t="s">
        <v>72</v>
      </c>
      <c r="I9" s="73" t="s">
        <v>73</v>
      </c>
      <c r="J9" s="51" t="s">
        <v>74</v>
      </c>
      <c r="K9" s="51" t="s">
        <v>75</v>
      </c>
      <c r="L9" s="51" t="s">
        <v>27</v>
      </c>
      <c r="M9" s="51" t="s">
        <v>76</v>
      </c>
      <c r="N9" s="51" t="s">
        <v>77</v>
      </c>
      <c r="O9" s="51" t="s">
        <v>74</v>
      </c>
      <c r="P9" s="74" t="s">
        <v>78</v>
      </c>
    </row>
    <row r="10" spans="1:16" s="2" customFormat="1" ht="13.5" thickBot="1">
      <c r="A10" s="75">
        <v>1</v>
      </c>
      <c r="B10" s="83">
        <v>2</v>
      </c>
      <c r="C10" s="76">
        <v>3</v>
      </c>
      <c r="D10" s="76">
        <v>4</v>
      </c>
      <c r="E10" s="76">
        <v>5</v>
      </c>
      <c r="F10" s="83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7">
        <v>16</v>
      </c>
    </row>
    <row r="11" spans="1:16" s="62" customFormat="1" ht="15.75" customHeight="1" thickBot="1">
      <c r="A11" s="259"/>
      <c r="B11" s="260"/>
      <c r="C11" s="260"/>
      <c r="D11" s="260"/>
      <c r="E11" s="261"/>
      <c r="F11" s="68"/>
      <c r="G11" s="63"/>
      <c r="H11" s="25"/>
      <c r="I11" s="25"/>
      <c r="J11" s="25"/>
      <c r="K11" s="60"/>
      <c r="L11" s="60"/>
      <c r="M11" s="60"/>
      <c r="N11" s="60"/>
      <c r="O11" s="60"/>
      <c r="P11" s="61"/>
    </row>
    <row r="12" spans="1:16" s="3" customFormat="1" ht="15" customHeight="1">
      <c r="A12" s="175"/>
      <c r="B12" s="143"/>
      <c r="C12" s="262" t="s">
        <v>158</v>
      </c>
      <c r="D12" s="263"/>
      <c r="E12" s="264"/>
      <c r="F12" s="106"/>
      <c r="G12" s="104"/>
      <c r="H12" s="110"/>
      <c r="I12" s="111"/>
      <c r="J12" s="104"/>
      <c r="K12" s="104"/>
      <c r="L12" s="104"/>
      <c r="M12" s="104"/>
      <c r="N12" s="104"/>
      <c r="O12" s="104"/>
      <c r="P12" s="104"/>
    </row>
    <row r="13" spans="1:16" s="134" customFormat="1" ht="14.25">
      <c r="A13" s="163" t="s">
        <v>88</v>
      </c>
      <c r="B13" s="163" t="s">
        <v>140</v>
      </c>
      <c r="C13" s="135" t="s">
        <v>87</v>
      </c>
      <c r="D13" s="124" t="s">
        <v>31</v>
      </c>
      <c r="E13" s="169">
        <v>1</v>
      </c>
      <c r="F13" s="137"/>
      <c r="G13" s="136"/>
      <c r="H13" s="81"/>
      <c r="I13" s="139"/>
      <c r="J13" s="136"/>
      <c r="K13" s="136"/>
      <c r="L13" s="136"/>
      <c r="M13" s="136"/>
      <c r="N13" s="136"/>
      <c r="O13" s="136"/>
      <c r="P13" s="136"/>
    </row>
    <row r="14" spans="1:16" s="134" customFormat="1" ht="14.25">
      <c r="A14" s="163" t="s">
        <v>35</v>
      </c>
      <c r="B14" s="163" t="s">
        <v>140</v>
      </c>
      <c r="C14" s="135" t="s">
        <v>164</v>
      </c>
      <c r="D14" s="124" t="s">
        <v>15</v>
      </c>
      <c r="E14" s="169">
        <v>7</v>
      </c>
      <c r="F14" s="137"/>
      <c r="G14" s="136"/>
      <c r="H14" s="81"/>
      <c r="I14" s="139"/>
      <c r="J14" s="136"/>
      <c r="K14" s="136"/>
      <c r="L14" s="136"/>
      <c r="M14" s="136"/>
      <c r="N14" s="136"/>
      <c r="O14" s="136"/>
      <c r="P14" s="136"/>
    </row>
    <row r="15" spans="1:16" s="134" customFormat="1" ht="26.25" thickBot="1">
      <c r="A15" s="163" t="s">
        <v>89</v>
      </c>
      <c r="B15" s="163" t="s">
        <v>140</v>
      </c>
      <c r="C15" s="176" t="s">
        <v>169</v>
      </c>
      <c r="D15" s="170" t="s">
        <v>170</v>
      </c>
      <c r="E15" s="179">
        <v>8</v>
      </c>
      <c r="F15" s="137"/>
      <c r="G15" s="136"/>
      <c r="H15" s="81"/>
      <c r="I15" s="139"/>
      <c r="J15" s="136"/>
      <c r="K15" s="136"/>
      <c r="L15" s="136"/>
      <c r="M15" s="136"/>
      <c r="N15" s="136"/>
      <c r="O15" s="136"/>
      <c r="P15" s="136"/>
    </row>
    <row r="16" spans="1:16" s="134" customFormat="1" ht="15" thickBot="1">
      <c r="A16" s="163"/>
      <c r="B16" s="165"/>
      <c r="C16" s="265" t="s">
        <v>33</v>
      </c>
      <c r="D16" s="266"/>
      <c r="E16" s="267"/>
      <c r="F16" s="177"/>
      <c r="G16" s="136"/>
      <c r="H16" s="137"/>
      <c r="I16" s="139"/>
      <c r="J16" s="136"/>
      <c r="K16" s="136"/>
      <c r="L16" s="136"/>
      <c r="M16" s="136"/>
      <c r="N16" s="136"/>
      <c r="O16" s="136"/>
      <c r="P16" s="136"/>
    </row>
    <row r="17" spans="1:16" s="134" customFormat="1" ht="25.5">
      <c r="A17" s="163" t="s">
        <v>90</v>
      </c>
      <c r="B17" s="163" t="s">
        <v>140</v>
      </c>
      <c r="C17" s="135" t="s">
        <v>520</v>
      </c>
      <c r="D17" s="124" t="s">
        <v>86</v>
      </c>
      <c r="E17" s="169">
        <v>650</v>
      </c>
      <c r="F17" s="137"/>
      <c r="G17" s="136"/>
      <c r="H17" s="81"/>
      <c r="I17" s="139"/>
      <c r="J17" s="136"/>
      <c r="K17" s="136"/>
      <c r="L17" s="136"/>
      <c r="M17" s="136"/>
      <c r="N17" s="136"/>
      <c r="O17" s="136"/>
      <c r="P17" s="136"/>
    </row>
    <row r="18" spans="1:16" s="134" customFormat="1" ht="25.5">
      <c r="A18" s="163" t="s">
        <v>91</v>
      </c>
      <c r="B18" s="163" t="s">
        <v>140</v>
      </c>
      <c r="C18" s="135" t="s">
        <v>518</v>
      </c>
      <c r="D18" s="124" t="s">
        <v>86</v>
      </c>
      <c r="E18" s="169">
        <v>30</v>
      </c>
      <c r="F18" s="137"/>
      <c r="G18" s="136"/>
      <c r="H18" s="81"/>
      <c r="I18" s="139"/>
      <c r="J18" s="136"/>
      <c r="K18" s="136"/>
      <c r="L18" s="136"/>
      <c r="M18" s="136"/>
      <c r="N18" s="136"/>
      <c r="O18" s="136"/>
      <c r="P18" s="136"/>
    </row>
    <row r="19" spans="1:16" s="134" customFormat="1" ht="25.5">
      <c r="A19" s="163" t="s">
        <v>92</v>
      </c>
      <c r="B19" s="163" t="s">
        <v>140</v>
      </c>
      <c r="C19" s="135" t="s">
        <v>165</v>
      </c>
      <c r="D19" s="124" t="s">
        <v>86</v>
      </c>
      <c r="E19" s="169">
        <v>224</v>
      </c>
      <c r="F19" s="137"/>
      <c r="G19" s="136"/>
      <c r="H19" s="81"/>
      <c r="I19" s="139"/>
      <c r="J19" s="136"/>
      <c r="K19" s="136"/>
      <c r="L19" s="136"/>
      <c r="M19" s="136"/>
      <c r="N19" s="136"/>
      <c r="O19" s="136"/>
      <c r="P19" s="136"/>
    </row>
    <row r="20" spans="1:16" s="134" customFormat="1" ht="38.25">
      <c r="A20" s="163" t="s">
        <v>93</v>
      </c>
      <c r="B20" s="163" t="s">
        <v>140</v>
      </c>
      <c r="C20" s="135" t="s">
        <v>519</v>
      </c>
      <c r="D20" s="124" t="s">
        <v>86</v>
      </c>
      <c r="E20" s="169">
        <v>133</v>
      </c>
      <c r="F20" s="137"/>
      <c r="G20" s="136"/>
      <c r="H20" s="81"/>
      <c r="I20" s="139"/>
      <c r="J20" s="136"/>
      <c r="K20" s="136"/>
      <c r="L20" s="136"/>
      <c r="M20" s="136"/>
      <c r="N20" s="136"/>
      <c r="O20" s="136"/>
      <c r="P20" s="136"/>
    </row>
    <row r="21" spans="1:16" s="134" customFormat="1" ht="14.25">
      <c r="A21" s="163" t="s">
        <v>94</v>
      </c>
      <c r="B21" s="163" t="s">
        <v>140</v>
      </c>
      <c r="C21" s="135" t="s">
        <v>166</v>
      </c>
      <c r="D21" s="124" t="s">
        <v>32</v>
      </c>
      <c r="E21" s="169">
        <f>ROUND(8.6*3*0.51,0)</f>
        <v>13</v>
      </c>
      <c r="F21" s="137"/>
      <c r="G21" s="136"/>
      <c r="H21" s="81"/>
      <c r="I21" s="139"/>
      <c r="J21" s="136"/>
      <c r="K21" s="136"/>
      <c r="L21" s="136"/>
      <c r="M21" s="136"/>
      <c r="N21" s="136"/>
      <c r="O21" s="136"/>
      <c r="P21" s="136"/>
    </row>
    <row r="22" spans="1:16" s="134" customFormat="1" ht="14.25">
      <c r="A22" s="163" t="s">
        <v>95</v>
      </c>
      <c r="B22" s="163" t="s">
        <v>140</v>
      </c>
      <c r="C22" s="135" t="s">
        <v>516</v>
      </c>
      <c r="D22" s="124" t="s">
        <v>86</v>
      </c>
      <c r="E22" s="169">
        <v>30</v>
      </c>
      <c r="F22" s="137"/>
      <c r="G22" s="136"/>
      <c r="H22" s="81"/>
      <c r="I22" s="139"/>
      <c r="J22" s="136"/>
      <c r="K22" s="136"/>
      <c r="L22" s="136"/>
      <c r="M22" s="136"/>
      <c r="N22" s="136"/>
      <c r="O22" s="136"/>
      <c r="P22" s="136"/>
    </row>
    <row r="23" spans="1:16" s="134" customFormat="1" ht="38.25">
      <c r="A23" s="163" t="s">
        <v>96</v>
      </c>
      <c r="B23" s="163" t="s">
        <v>140</v>
      </c>
      <c r="C23" s="135" t="s">
        <v>517</v>
      </c>
      <c r="D23" s="124" t="s">
        <v>86</v>
      </c>
      <c r="E23" s="169">
        <v>99</v>
      </c>
      <c r="F23" s="137"/>
      <c r="G23" s="136"/>
      <c r="H23" s="81"/>
      <c r="I23" s="139"/>
      <c r="J23" s="136"/>
      <c r="K23" s="136"/>
      <c r="L23" s="136"/>
      <c r="M23" s="136"/>
      <c r="N23" s="136"/>
      <c r="O23" s="136"/>
      <c r="P23" s="136"/>
    </row>
    <row r="24" spans="1:16" s="134" customFormat="1" ht="14.25">
      <c r="A24" s="163" t="s">
        <v>161</v>
      </c>
      <c r="B24" s="163" t="s">
        <v>140</v>
      </c>
      <c r="C24" s="135" t="s">
        <v>167</v>
      </c>
      <c r="D24" s="124" t="s">
        <v>86</v>
      </c>
      <c r="E24" s="169">
        <f>ROUND(13.8*3+28.8+1.4+2.9*5,0)</f>
        <v>86</v>
      </c>
      <c r="F24" s="137"/>
      <c r="G24" s="136"/>
      <c r="H24" s="81"/>
      <c r="I24" s="139"/>
      <c r="J24" s="136"/>
      <c r="K24" s="136"/>
      <c r="L24" s="136"/>
      <c r="M24" s="136"/>
      <c r="N24" s="136"/>
      <c r="O24" s="136"/>
      <c r="P24" s="136"/>
    </row>
    <row r="25" spans="1:16" s="134" customFormat="1" ht="14.25">
      <c r="A25" s="163" t="s">
        <v>97</v>
      </c>
      <c r="B25" s="163" t="s">
        <v>140</v>
      </c>
      <c r="C25" s="135" t="s">
        <v>521</v>
      </c>
      <c r="D25" s="124" t="s">
        <v>86</v>
      </c>
      <c r="E25" s="169">
        <f>ROUND(3.8+2.1,0)</f>
        <v>6</v>
      </c>
      <c r="F25" s="137"/>
      <c r="G25" s="136"/>
      <c r="H25" s="81"/>
      <c r="I25" s="139"/>
      <c r="J25" s="136"/>
      <c r="K25" s="136"/>
      <c r="L25" s="136"/>
      <c r="M25" s="136"/>
      <c r="N25" s="136"/>
      <c r="O25" s="136"/>
      <c r="P25" s="136"/>
    </row>
    <row r="26" spans="1:16" s="134" customFormat="1" ht="25.5">
      <c r="A26" s="163" t="s">
        <v>98</v>
      </c>
      <c r="B26" s="163" t="s">
        <v>140</v>
      </c>
      <c r="C26" s="135" t="s">
        <v>524</v>
      </c>
      <c r="D26" s="124" t="s">
        <v>31</v>
      </c>
      <c r="E26" s="169">
        <v>1</v>
      </c>
      <c r="F26" s="137"/>
      <c r="G26" s="136"/>
      <c r="H26" s="81"/>
      <c r="I26" s="139"/>
      <c r="J26" s="136"/>
      <c r="K26" s="136"/>
      <c r="L26" s="136"/>
      <c r="M26" s="136"/>
      <c r="N26" s="136"/>
      <c r="O26" s="136"/>
      <c r="P26" s="136"/>
    </row>
    <row r="27" spans="1:16" s="134" customFormat="1" ht="38.25">
      <c r="A27" s="163" t="s">
        <v>99</v>
      </c>
      <c r="B27" s="163" t="s">
        <v>140</v>
      </c>
      <c r="C27" s="176" t="s">
        <v>522</v>
      </c>
      <c r="D27" s="170" t="s">
        <v>15</v>
      </c>
      <c r="E27" s="179">
        <v>1</v>
      </c>
      <c r="F27" s="137"/>
      <c r="G27" s="136"/>
      <c r="H27" s="81"/>
      <c r="I27" s="139"/>
      <c r="J27" s="136"/>
      <c r="K27" s="136"/>
      <c r="L27" s="136"/>
      <c r="M27" s="136"/>
      <c r="N27" s="136"/>
      <c r="O27" s="136"/>
      <c r="P27" s="136"/>
    </row>
    <row r="28" spans="1:16" s="134" customFormat="1" ht="14.25">
      <c r="A28" s="163" t="s">
        <v>100</v>
      </c>
      <c r="B28" s="163" t="s">
        <v>140</v>
      </c>
      <c r="C28" s="176" t="s">
        <v>523</v>
      </c>
      <c r="D28" s="170" t="s">
        <v>28</v>
      </c>
      <c r="E28" s="179">
        <v>60</v>
      </c>
      <c r="F28" s="137"/>
      <c r="G28" s="136"/>
      <c r="H28" s="81"/>
      <c r="I28" s="139"/>
      <c r="J28" s="136"/>
      <c r="K28" s="136"/>
      <c r="L28" s="136"/>
      <c r="M28" s="136"/>
      <c r="N28" s="136"/>
      <c r="O28" s="136"/>
      <c r="P28" s="136"/>
    </row>
    <row r="29" spans="1:16" s="134" customFormat="1" ht="26.25" thickBot="1">
      <c r="A29" s="163" t="s">
        <v>101</v>
      </c>
      <c r="B29" s="163" t="s">
        <v>140</v>
      </c>
      <c r="C29" s="176" t="s">
        <v>159</v>
      </c>
      <c r="D29" s="170" t="s">
        <v>32</v>
      </c>
      <c r="E29" s="179">
        <v>80</v>
      </c>
      <c r="F29" s="137"/>
      <c r="G29" s="136"/>
      <c r="H29" s="81"/>
      <c r="I29" s="139"/>
      <c r="J29" s="136"/>
      <c r="K29" s="136"/>
      <c r="L29" s="136"/>
      <c r="M29" s="136"/>
      <c r="N29" s="136"/>
      <c r="O29" s="136"/>
      <c r="P29" s="136"/>
    </row>
    <row r="30" spans="1:16" s="3" customFormat="1" ht="15" thickBot="1">
      <c r="A30" s="163"/>
      <c r="B30" s="144"/>
      <c r="C30" s="255" t="s">
        <v>160</v>
      </c>
      <c r="D30" s="256"/>
      <c r="E30" s="257"/>
      <c r="F30" s="162"/>
      <c r="G30" s="60"/>
      <c r="H30" s="162"/>
      <c r="I30" s="96"/>
      <c r="J30" s="60"/>
      <c r="K30" s="60"/>
      <c r="L30" s="60"/>
      <c r="M30" s="60"/>
      <c r="N30" s="60"/>
      <c r="O30" s="60"/>
      <c r="P30" s="60"/>
    </row>
    <row r="31" spans="1:16" s="134" customFormat="1" ht="25.5">
      <c r="A31" s="163" t="s">
        <v>36</v>
      </c>
      <c r="B31" s="163" t="s">
        <v>140</v>
      </c>
      <c r="C31" s="128" t="s">
        <v>171</v>
      </c>
      <c r="D31" s="132" t="s">
        <v>32</v>
      </c>
      <c r="E31" s="180">
        <f>ROUND(47*0.5,0)</f>
        <v>24</v>
      </c>
      <c r="F31" s="60"/>
      <c r="G31" s="136"/>
      <c r="H31" s="81"/>
      <c r="I31" s="85"/>
      <c r="J31" s="48"/>
      <c r="K31" s="60"/>
      <c r="L31" s="60"/>
      <c r="M31" s="136"/>
      <c r="N31" s="136"/>
      <c r="O31" s="136"/>
      <c r="P31" s="136"/>
    </row>
    <row r="32" spans="1:16" s="134" customFormat="1" ht="25.5">
      <c r="A32" s="163" t="s">
        <v>37</v>
      </c>
      <c r="B32" s="163" t="s">
        <v>140</v>
      </c>
      <c r="C32" s="164" t="s">
        <v>172</v>
      </c>
      <c r="D32" s="123" t="s">
        <v>86</v>
      </c>
      <c r="E32" s="180">
        <v>47</v>
      </c>
      <c r="F32" s="60"/>
      <c r="G32" s="136"/>
      <c r="H32" s="81"/>
      <c r="I32" s="85"/>
      <c r="J32" s="48"/>
      <c r="K32" s="60"/>
      <c r="L32" s="60"/>
      <c r="M32" s="136"/>
      <c r="N32" s="136"/>
      <c r="O32" s="136"/>
      <c r="P32" s="136"/>
    </row>
    <row r="33" spans="1:16" s="134" customFormat="1" ht="15" thickBot="1">
      <c r="A33" s="163" t="s">
        <v>38</v>
      </c>
      <c r="B33" s="163" t="s">
        <v>140</v>
      </c>
      <c r="C33" s="164" t="s">
        <v>525</v>
      </c>
      <c r="D33" s="123" t="s">
        <v>32</v>
      </c>
      <c r="E33" s="180">
        <v>24</v>
      </c>
      <c r="F33" s="60"/>
      <c r="G33" s="136"/>
      <c r="H33" s="81"/>
      <c r="I33" s="85"/>
      <c r="J33" s="48"/>
      <c r="K33" s="60"/>
      <c r="L33" s="60"/>
      <c r="M33" s="136"/>
      <c r="N33" s="136"/>
      <c r="O33" s="136"/>
      <c r="P33" s="136"/>
    </row>
    <row r="34" spans="1:16" s="134" customFormat="1" ht="15" thickBot="1">
      <c r="A34" s="163"/>
      <c r="B34" s="165"/>
      <c r="C34" s="255" t="s">
        <v>173</v>
      </c>
      <c r="D34" s="256"/>
      <c r="E34" s="257"/>
      <c r="F34" s="162"/>
      <c r="G34" s="60"/>
      <c r="H34" s="162"/>
      <c r="I34" s="96"/>
      <c r="J34" s="60"/>
      <c r="K34" s="60"/>
      <c r="L34" s="60"/>
      <c r="M34" s="60"/>
      <c r="N34" s="60"/>
      <c r="O34" s="60"/>
      <c r="P34" s="60"/>
    </row>
    <row r="35" spans="1:16" s="134" customFormat="1" ht="14.25">
      <c r="A35" s="163"/>
      <c r="B35" s="163"/>
      <c r="C35" s="253" t="s">
        <v>174</v>
      </c>
      <c r="D35" s="254"/>
      <c r="E35" s="129"/>
      <c r="F35" s="60"/>
      <c r="G35" s="136"/>
      <c r="H35" s="81"/>
      <c r="I35" s="85"/>
      <c r="J35" s="48"/>
      <c r="K35" s="60"/>
      <c r="L35" s="60"/>
      <c r="M35" s="136"/>
      <c r="N35" s="136"/>
      <c r="O35" s="136"/>
      <c r="P35" s="136"/>
    </row>
    <row r="36" spans="1:16" s="134" customFormat="1" ht="25.5">
      <c r="A36" s="163" t="s">
        <v>39</v>
      </c>
      <c r="B36" s="163" t="s">
        <v>140</v>
      </c>
      <c r="C36" s="135" t="s">
        <v>175</v>
      </c>
      <c r="D36" s="168" t="s">
        <v>86</v>
      </c>
      <c r="E36" s="180">
        <v>90</v>
      </c>
      <c r="F36" s="60"/>
      <c r="G36" s="136"/>
      <c r="H36" s="81"/>
      <c r="I36" s="85"/>
      <c r="J36" s="48"/>
      <c r="K36" s="60"/>
      <c r="L36" s="60"/>
      <c r="M36" s="136"/>
      <c r="N36" s="136"/>
      <c r="O36" s="136"/>
      <c r="P36" s="136"/>
    </row>
    <row r="37" spans="1:16" s="134" customFormat="1" ht="25.5">
      <c r="A37" s="163" t="s">
        <v>40</v>
      </c>
      <c r="B37" s="163" t="s">
        <v>140</v>
      </c>
      <c r="C37" s="135" t="s">
        <v>176</v>
      </c>
      <c r="D37" s="168" t="s">
        <v>86</v>
      </c>
      <c r="E37" s="180">
        <v>46</v>
      </c>
      <c r="F37" s="60"/>
      <c r="G37" s="136"/>
      <c r="H37" s="81"/>
      <c r="I37" s="85"/>
      <c r="J37" s="48"/>
      <c r="K37" s="60"/>
      <c r="L37" s="60"/>
      <c r="M37" s="136"/>
      <c r="N37" s="136"/>
      <c r="O37" s="136"/>
      <c r="P37" s="136"/>
    </row>
    <row r="38" spans="1:16" ht="15.75" thickBot="1">
      <c r="A38" s="103"/>
      <c r="B38" s="103"/>
      <c r="C38" s="65"/>
      <c r="D38" s="66"/>
      <c r="E38" s="66"/>
      <c r="F38" s="89"/>
      <c r="G38" s="67"/>
      <c r="H38" s="67"/>
      <c r="I38" s="89"/>
      <c r="J38" s="89"/>
      <c r="K38" s="90"/>
      <c r="L38" s="102"/>
      <c r="M38" s="90"/>
      <c r="N38" s="90"/>
      <c r="O38" s="90"/>
      <c r="P38" s="90"/>
    </row>
    <row r="39" spans="1:16" ht="26.25" thickTop="1">
      <c r="A39" s="99"/>
      <c r="B39" s="91"/>
      <c r="C39" s="64" t="s">
        <v>148</v>
      </c>
      <c r="D39" s="92"/>
      <c r="E39" s="93"/>
      <c r="F39" s="94"/>
      <c r="G39" s="94"/>
      <c r="H39" s="94"/>
      <c r="I39" s="94"/>
      <c r="J39" s="94"/>
      <c r="K39" s="95"/>
      <c r="L39" s="96">
        <f>SUM(L12:L38)</f>
        <v>0</v>
      </c>
      <c r="M39" s="96">
        <f>SUM(M12:M38)</f>
        <v>0</v>
      </c>
      <c r="N39" s="96">
        <f>SUM(N12:N38)</f>
        <v>0</v>
      </c>
      <c r="O39" s="96">
        <f>SUM(O12:O38)</f>
        <v>0</v>
      </c>
      <c r="P39" s="96">
        <f>SUM(P12:P38)</f>
        <v>0</v>
      </c>
    </row>
    <row r="40" spans="1:16" ht="12.75">
      <c r="A40" s="116"/>
      <c r="B40" s="116"/>
      <c r="C40" s="117"/>
      <c r="D40" s="117"/>
      <c r="E40" s="117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 s="116" t="s">
        <v>65</v>
      </c>
      <c r="B41" s="116"/>
      <c r="C41" s="120"/>
      <c r="D41" s="145" t="str">
        <f>N6</f>
        <v>201__ gada __._________</v>
      </c>
      <c r="E41" s="117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 s="147" t="str">
        <f>L6</f>
        <v>Tāme sastādīta</v>
      </c>
      <c r="B42" s="87" t="str">
        <f>N6</f>
        <v>201__ gada __._________</v>
      </c>
      <c r="C42" s="87">
        <f>O6</f>
        <v>0</v>
      </c>
      <c r="D42" s="114"/>
      <c r="E42" s="117"/>
      <c r="F42"/>
      <c r="G42"/>
      <c r="H42"/>
      <c r="I42"/>
      <c r="J42"/>
      <c r="K42"/>
      <c r="L42"/>
      <c r="M42"/>
      <c r="N42"/>
      <c r="O42"/>
      <c r="P42"/>
    </row>
    <row r="43" spans="1:5" ht="12.75">
      <c r="A43" s="116" t="s">
        <v>9</v>
      </c>
      <c r="B43" s="116"/>
      <c r="C43" s="115"/>
      <c r="D43" s="146" t="str">
        <f>N6</f>
        <v>201__ gada __._________</v>
      </c>
      <c r="E43" s="119"/>
    </row>
    <row r="44" spans="1:5" ht="12.75">
      <c r="A44" s="116" t="s">
        <v>141</v>
      </c>
      <c r="B44" s="160" t="s">
        <v>149</v>
      </c>
      <c r="C44" s="160"/>
      <c r="D44" s="118"/>
      <c r="E44" s="119"/>
    </row>
  </sheetData>
  <mergeCells count="22">
    <mergeCell ref="C35:D35"/>
    <mergeCell ref="C34:E34"/>
    <mergeCell ref="C2:F2"/>
    <mergeCell ref="A11:E11"/>
    <mergeCell ref="C30:E30"/>
    <mergeCell ref="C12:E12"/>
    <mergeCell ref="C16:E16"/>
    <mergeCell ref="A8:A9"/>
    <mergeCell ref="C8:C9"/>
    <mergeCell ref="D8:D9"/>
    <mergeCell ref="E8:E9"/>
    <mergeCell ref="F8:K8"/>
    <mergeCell ref="B8:B9"/>
    <mergeCell ref="L8:P8"/>
    <mergeCell ref="C5:E5"/>
    <mergeCell ref="C6:E6"/>
    <mergeCell ref="C7:E7"/>
    <mergeCell ref="C4:E4"/>
    <mergeCell ref="F4:H4"/>
    <mergeCell ref="I4:K4"/>
    <mergeCell ref="L4:N4"/>
    <mergeCell ref="O4:Q4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portrait" paperSize="9" scale="37" r:id="rId1"/>
  <headerFooter>
    <oddFooter>&amp;CLapaspuse &amp;P no &amp;N&amp;R&amp;A</oddFooter>
  </headerFooter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92"/>
  <sheetViews>
    <sheetView showZeros="0" view="pageBreakPreview" zoomScaleSheetLayoutView="100" workbookViewId="0" topLeftCell="A1">
      <pane ySplit="10" topLeftCell="A80" activePane="bottomLeft" state="frozen"/>
      <selection pane="bottomLeft" activeCell="C90" sqref="C90"/>
    </sheetView>
  </sheetViews>
  <sheetFormatPr defaultColWidth="9.140625" defaultRowHeight="12.75" outlineLevelRow="1" outlineLevelCol="1"/>
  <cols>
    <col min="1" max="1" width="13.8515625" style="118" customWidth="1"/>
    <col min="2" max="2" width="13.8515625" style="118" hidden="1" customWidth="1"/>
    <col min="3" max="3" width="49.57421875" style="118" customWidth="1"/>
    <col min="4" max="4" width="7.140625" style="118" customWidth="1"/>
    <col min="5" max="5" width="14.57421875" style="118" customWidth="1"/>
    <col min="6" max="6" width="13.00390625" style="118" customWidth="1" outlineLevel="1"/>
    <col min="7" max="7" width="13.28125" style="118" customWidth="1" outlineLevel="1"/>
    <col min="8" max="8" width="13.7109375" style="118" customWidth="1" outlineLevel="1"/>
    <col min="9" max="9" width="13.28125" style="118" customWidth="1" outlineLevel="1"/>
    <col min="10" max="11" width="13.421875" style="118" customWidth="1" outlineLevel="1"/>
    <col min="12" max="12" width="12.57421875" style="118" customWidth="1" outlineLevel="1"/>
    <col min="13" max="13" width="12.28125" style="118" customWidth="1" outlineLevel="1"/>
    <col min="14" max="14" width="11.7109375" style="118" customWidth="1" outlineLevel="1"/>
    <col min="15" max="15" width="11.57421875" style="118" customWidth="1" outlineLevel="1"/>
    <col min="16" max="16" width="11.140625" style="118" customWidth="1" outlineLevel="1"/>
    <col min="17" max="17" width="10.28125" style="118" bestFit="1" customWidth="1"/>
    <col min="18" max="16384" width="9.140625" style="118" customWidth="1"/>
  </cols>
  <sheetData>
    <row r="1" spans="1:16" s="122" customFormat="1" ht="12.75" outlineLevel="1">
      <c r="A1" s="82"/>
      <c r="B1" s="82"/>
      <c r="C1" s="82"/>
      <c r="D1" s="82"/>
      <c r="E1" s="82"/>
      <c r="F1" s="82"/>
      <c r="G1" s="82"/>
      <c r="H1" s="82"/>
      <c r="I1" s="82"/>
      <c r="J1" s="84"/>
      <c r="K1" s="82"/>
      <c r="L1" s="82"/>
      <c r="M1" s="82"/>
      <c r="N1" s="82"/>
      <c r="O1" s="82"/>
      <c r="P1" s="82"/>
    </row>
    <row r="2" spans="1:16" s="122" customFormat="1" ht="15.75" outlineLevel="1" thickBot="1">
      <c r="A2" s="97"/>
      <c r="B2" s="97"/>
      <c r="C2" s="258" t="s">
        <v>163</v>
      </c>
      <c r="D2" s="258"/>
      <c r="E2" s="258"/>
      <c r="F2" s="258"/>
      <c r="G2" s="82"/>
      <c r="H2" s="82"/>
      <c r="I2" s="82"/>
      <c r="J2" s="84"/>
      <c r="K2" s="82"/>
      <c r="L2" s="82"/>
      <c r="M2" s="82"/>
      <c r="N2" s="82"/>
      <c r="O2" s="82"/>
      <c r="P2" s="82"/>
    </row>
    <row r="3" spans="3:16" s="2" customFormat="1" ht="15.75" customHeight="1" thickTop="1">
      <c r="C3" s="121" t="s">
        <v>177</v>
      </c>
      <c r="D3" s="58"/>
      <c r="E3" s="58"/>
      <c r="F3" s="9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2" customFormat="1" ht="25.5">
      <c r="A4" s="59" t="s">
        <v>16</v>
      </c>
      <c r="B4" s="59"/>
      <c r="C4" s="252" t="str">
        <f>'LT-1;SagatavZemesd'!C4:E4</f>
        <v>Esošās katlu mājas Barkavā efektivitātes paaugstināšana</v>
      </c>
      <c r="D4" s="277"/>
      <c r="E4" s="277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2" customFormat="1" ht="12.75">
      <c r="A5" s="5" t="s">
        <v>17</v>
      </c>
      <c r="B5" s="5"/>
      <c r="C5" s="248" t="str">
        <f>'LT-1;SagatavZemesd'!C5:E5</f>
        <v>Svaru iela 4, Barkava, Barkavas pagasts</v>
      </c>
      <c r="D5" s="249"/>
      <c r="E5" s="249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248" t="str">
        <f>'LT-1;SagatavZemesd'!C6:E6</f>
        <v>SIA "Madonas Siltums"</v>
      </c>
      <c r="D6" s="249"/>
      <c r="E6" s="249"/>
      <c r="F6" s="70"/>
      <c r="G6" s="70"/>
      <c r="H6" s="116"/>
      <c r="I6" s="47" t="s">
        <v>14</v>
      </c>
      <c r="J6" s="148">
        <f>P87</f>
        <v>0</v>
      </c>
      <c r="K6" s="88" t="str">
        <f>'LT-1;SagatavZemesd'!K6</f>
        <v>€</v>
      </c>
      <c r="L6" s="276" t="s">
        <v>139</v>
      </c>
      <c r="M6" s="276"/>
      <c r="N6" s="88" t="str">
        <f>'LT-1;SagatavZemesd'!N6</f>
        <v>201__ gada __._________</v>
      </c>
      <c r="O6" s="72"/>
      <c r="P6" s="72"/>
    </row>
    <row r="7" spans="1:16" s="2" customFormat="1" ht="13.5" thickBot="1">
      <c r="A7" s="5" t="s">
        <v>19</v>
      </c>
      <c r="B7" s="5"/>
      <c r="C7" s="275">
        <f>'LT-1;SagatavZemesd'!C7:E7</f>
        <v>0</v>
      </c>
      <c r="D7" s="249"/>
      <c r="E7" s="249"/>
      <c r="F7" s="71" t="s">
        <v>139</v>
      </c>
      <c r="G7" s="72"/>
      <c r="H7" s="71" t="str">
        <f>'LT-1;SagatavZemesd'!H7</f>
        <v xml:space="preserve">201__ gada cenās uz </v>
      </c>
      <c r="I7" s="5"/>
      <c r="J7" s="71" t="s">
        <v>151</v>
      </c>
      <c r="K7" s="71" t="str">
        <f>'LT-1;SagatavZemesd'!K7</f>
        <v>rasējumiem</v>
      </c>
      <c r="L7" s="5"/>
      <c r="M7" s="5"/>
      <c r="N7" s="72"/>
      <c r="O7" s="72"/>
      <c r="P7" s="72"/>
    </row>
    <row r="8" spans="1:16" s="2" customFormat="1" ht="12.75" customHeight="1">
      <c r="A8" s="268" t="s">
        <v>20</v>
      </c>
      <c r="B8" s="273" t="s">
        <v>136</v>
      </c>
      <c r="C8" s="246" t="s">
        <v>21</v>
      </c>
      <c r="D8" s="271" t="s">
        <v>22</v>
      </c>
      <c r="E8" s="271" t="s">
        <v>23</v>
      </c>
      <c r="F8" s="246" t="s">
        <v>24</v>
      </c>
      <c r="G8" s="246"/>
      <c r="H8" s="246"/>
      <c r="I8" s="246"/>
      <c r="J8" s="246"/>
      <c r="K8" s="246"/>
      <c r="L8" s="246" t="s">
        <v>25</v>
      </c>
      <c r="M8" s="246" t="s">
        <v>25</v>
      </c>
      <c r="N8" s="246"/>
      <c r="O8" s="246"/>
      <c r="P8" s="247"/>
    </row>
    <row r="9" spans="1:16" s="2" customFormat="1" ht="55.5" customHeight="1" thickBot="1">
      <c r="A9" s="269"/>
      <c r="B9" s="274"/>
      <c r="C9" s="270"/>
      <c r="D9" s="272"/>
      <c r="E9" s="272"/>
      <c r="F9" s="51" t="s">
        <v>26</v>
      </c>
      <c r="G9" s="51" t="s">
        <v>71</v>
      </c>
      <c r="H9" s="51" t="s">
        <v>72</v>
      </c>
      <c r="I9" s="73" t="s">
        <v>73</v>
      </c>
      <c r="J9" s="51" t="s">
        <v>74</v>
      </c>
      <c r="K9" s="51" t="s">
        <v>75</v>
      </c>
      <c r="L9" s="51" t="s">
        <v>27</v>
      </c>
      <c r="M9" s="51" t="s">
        <v>76</v>
      </c>
      <c r="N9" s="51" t="s">
        <v>77</v>
      </c>
      <c r="O9" s="51" t="s">
        <v>74</v>
      </c>
      <c r="P9" s="74" t="s">
        <v>78</v>
      </c>
    </row>
    <row r="10" spans="1:16" s="2" customFormat="1" ht="13.5" thickBot="1">
      <c r="A10" s="75">
        <v>1</v>
      </c>
      <c r="B10" s="83">
        <v>2</v>
      </c>
      <c r="C10" s="76">
        <v>3</v>
      </c>
      <c r="D10" s="76">
        <v>4</v>
      </c>
      <c r="E10" s="76">
        <v>5</v>
      </c>
      <c r="F10" s="83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7">
        <v>16</v>
      </c>
    </row>
    <row r="11" spans="1:16" s="62" customFormat="1" ht="15">
      <c r="A11" s="278" t="s">
        <v>108</v>
      </c>
      <c r="B11" s="278"/>
      <c r="C11" s="278"/>
      <c r="D11" s="278"/>
      <c r="E11" s="278"/>
      <c r="F11" s="68"/>
      <c r="G11" s="138"/>
      <c r="H11" s="25"/>
      <c r="I11" s="25"/>
      <c r="J11" s="25"/>
      <c r="K11" s="60"/>
      <c r="L11" s="60"/>
      <c r="M11" s="60"/>
      <c r="N11" s="60"/>
      <c r="O11" s="60"/>
      <c r="P11" s="61"/>
    </row>
    <row r="12" spans="1:16" s="122" customFormat="1" ht="14.25">
      <c r="A12" s="127" t="s">
        <v>41</v>
      </c>
      <c r="B12" s="125" t="s">
        <v>140</v>
      </c>
      <c r="C12" s="126" t="s">
        <v>87</v>
      </c>
      <c r="D12" s="132" t="s">
        <v>31</v>
      </c>
      <c r="E12" s="129">
        <v>1</v>
      </c>
      <c r="F12" s="137"/>
      <c r="G12" s="136"/>
      <c r="H12" s="137"/>
      <c r="I12" s="139"/>
      <c r="J12" s="136"/>
      <c r="K12" s="136"/>
      <c r="L12" s="136"/>
      <c r="M12" s="136"/>
      <c r="N12" s="136"/>
      <c r="O12" s="136"/>
      <c r="P12" s="136"/>
    </row>
    <row r="13" spans="1:16" s="134" customFormat="1" ht="15">
      <c r="A13" s="279" t="s">
        <v>178</v>
      </c>
      <c r="B13" s="279"/>
      <c r="C13" s="279"/>
      <c r="D13" s="279"/>
      <c r="E13" s="279"/>
      <c r="F13" s="48"/>
      <c r="G13" s="136"/>
      <c r="H13" s="137"/>
      <c r="I13" s="86"/>
      <c r="J13" s="136"/>
      <c r="K13" s="136"/>
      <c r="L13" s="136"/>
      <c r="M13" s="136"/>
      <c r="N13" s="136"/>
      <c r="O13" s="136"/>
      <c r="P13" s="136"/>
    </row>
    <row r="14" spans="1:16" s="134" customFormat="1" ht="14.25">
      <c r="A14" s="127"/>
      <c r="B14" s="127"/>
      <c r="C14" s="280" t="s">
        <v>185</v>
      </c>
      <c r="D14" s="280"/>
      <c r="E14" s="280"/>
      <c r="F14" s="48"/>
      <c r="G14" s="136"/>
      <c r="H14" s="137"/>
      <c r="I14" s="86"/>
      <c r="J14" s="136"/>
      <c r="K14" s="136"/>
      <c r="L14" s="136"/>
      <c r="M14" s="136"/>
      <c r="N14" s="136"/>
      <c r="O14" s="136"/>
      <c r="P14" s="136"/>
    </row>
    <row r="15" spans="1:16" s="134" customFormat="1" ht="14.25">
      <c r="A15" s="127" t="s">
        <v>218</v>
      </c>
      <c r="B15" s="125" t="s">
        <v>140</v>
      </c>
      <c r="C15" s="166" t="s">
        <v>471</v>
      </c>
      <c r="D15" s="132" t="s">
        <v>32</v>
      </c>
      <c r="E15" s="129">
        <f>1.7*4.5*0.3</f>
        <v>2.295</v>
      </c>
      <c r="F15" s="137"/>
      <c r="G15" s="136"/>
      <c r="H15" s="137"/>
      <c r="I15" s="139"/>
      <c r="J15" s="136"/>
      <c r="K15" s="136"/>
      <c r="L15" s="136"/>
      <c r="M15" s="136"/>
      <c r="N15" s="136"/>
      <c r="O15" s="136"/>
      <c r="P15" s="136"/>
    </row>
    <row r="16" spans="1:16" s="134" customFormat="1" ht="14.25">
      <c r="A16" s="127" t="s">
        <v>219</v>
      </c>
      <c r="B16" s="125" t="s">
        <v>140</v>
      </c>
      <c r="C16" s="128" t="s">
        <v>181</v>
      </c>
      <c r="D16" s="132" t="s">
        <v>86</v>
      </c>
      <c r="E16" s="129">
        <v>12</v>
      </c>
      <c r="F16" s="167"/>
      <c r="G16" s="60"/>
      <c r="H16" s="60"/>
      <c r="I16" s="167"/>
      <c r="J16" s="60"/>
      <c r="K16" s="140"/>
      <c r="L16" s="141"/>
      <c r="M16" s="141"/>
      <c r="N16" s="141"/>
      <c r="O16" s="141"/>
      <c r="P16" s="141"/>
    </row>
    <row r="17" spans="1:16" s="134" customFormat="1" ht="14.25">
      <c r="A17" s="127" t="s">
        <v>42</v>
      </c>
      <c r="B17" s="125" t="s">
        <v>140</v>
      </c>
      <c r="C17" s="128" t="s">
        <v>182</v>
      </c>
      <c r="D17" s="132" t="s">
        <v>180</v>
      </c>
      <c r="E17" s="129">
        <v>0.14</v>
      </c>
      <c r="F17" s="167"/>
      <c r="G17" s="60"/>
      <c r="H17" s="60"/>
      <c r="I17" s="167"/>
      <c r="J17" s="60"/>
      <c r="K17" s="140"/>
      <c r="L17" s="141"/>
      <c r="M17" s="141"/>
      <c r="N17" s="141"/>
      <c r="O17" s="141"/>
      <c r="P17" s="141"/>
    </row>
    <row r="18" spans="1:16" s="134" customFormat="1" ht="14.25">
      <c r="A18" s="127" t="s">
        <v>43</v>
      </c>
      <c r="B18" s="125" t="s">
        <v>140</v>
      </c>
      <c r="C18" s="128" t="s">
        <v>183</v>
      </c>
      <c r="D18" s="132" t="s">
        <v>180</v>
      </c>
      <c r="E18" s="181">
        <v>0.01</v>
      </c>
      <c r="F18" s="167"/>
      <c r="G18" s="60"/>
      <c r="H18" s="60"/>
      <c r="I18" s="167"/>
      <c r="J18" s="60"/>
      <c r="K18" s="140"/>
      <c r="L18" s="141"/>
      <c r="M18" s="141"/>
      <c r="N18" s="141"/>
      <c r="O18" s="141"/>
      <c r="P18" s="141"/>
    </row>
    <row r="19" spans="1:16" s="134" customFormat="1" ht="25.5">
      <c r="A19" s="127" t="s">
        <v>44</v>
      </c>
      <c r="B19" s="125" t="s">
        <v>140</v>
      </c>
      <c r="C19" s="128" t="s">
        <v>184</v>
      </c>
      <c r="D19" s="132" t="s">
        <v>180</v>
      </c>
      <c r="E19" s="181">
        <v>0.003</v>
      </c>
      <c r="F19" s="167"/>
      <c r="G19" s="60"/>
      <c r="H19" s="60"/>
      <c r="I19" s="167"/>
      <c r="J19" s="60"/>
      <c r="K19" s="140"/>
      <c r="L19" s="141"/>
      <c r="M19" s="141"/>
      <c r="N19" s="141"/>
      <c r="O19" s="141"/>
      <c r="P19" s="141"/>
    </row>
    <row r="20" spans="1:16" s="134" customFormat="1" ht="14.25">
      <c r="A20" s="127"/>
      <c r="B20" s="127"/>
      <c r="C20" s="280" t="s">
        <v>186</v>
      </c>
      <c r="D20" s="280"/>
      <c r="E20" s="280"/>
      <c r="F20" s="48"/>
      <c r="G20" s="136"/>
      <c r="H20" s="137"/>
      <c r="I20" s="86"/>
      <c r="J20" s="136"/>
      <c r="K20" s="136"/>
      <c r="L20" s="136"/>
      <c r="M20" s="136"/>
      <c r="N20" s="136"/>
      <c r="O20" s="136"/>
      <c r="P20" s="136"/>
    </row>
    <row r="21" spans="1:16" s="134" customFormat="1" ht="14.25">
      <c r="A21" s="127" t="s">
        <v>45</v>
      </c>
      <c r="B21" s="125" t="s">
        <v>140</v>
      </c>
      <c r="C21" s="166" t="s">
        <v>472</v>
      </c>
      <c r="D21" s="132" t="s">
        <v>32</v>
      </c>
      <c r="E21" s="129">
        <v>7.45</v>
      </c>
      <c r="F21" s="167"/>
      <c r="G21" s="60"/>
      <c r="H21" s="60"/>
      <c r="I21" s="167"/>
      <c r="J21" s="60"/>
      <c r="K21" s="140"/>
      <c r="L21" s="141"/>
      <c r="M21" s="141"/>
      <c r="N21" s="141"/>
      <c r="O21" s="141"/>
      <c r="P21" s="141"/>
    </row>
    <row r="22" spans="1:16" s="134" customFormat="1" ht="14.25">
      <c r="A22" s="127" t="s">
        <v>46</v>
      </c>
      <c r="B22" s="125" t="s">
        <v>140</v>
      </c>
      <c r="C22" s="128" t="s">
        <v>181</v>
      </c>
      <c r="D22" s="132" t="s">
        <v>86</v>
      </c>
      <c r="E22" s="129">
        <f>3*5.7</f>
        <v>17.1</v>
      </c>
      <c r="F22" s="167"/>
      <c r="G22" s="60"/>
      <c r="H22" s="60"/>
      <c r="I22" s="167"/>
      <c r="J22" s="60"/>
      <c r="K22" s="140"/>
      <c r="L22" s="141"/>
      <c r="M22" s="141"/>
      <c r="N22" s="141"/>
      <c r="O22" s="141"/>
      <c r="P22" s="141"/>
    </row>
    <row r="23" spans="1:16" s="134" customFormat="1" ht="14.25">
      <c r="A23" s="127" t="s">
        <v>220</v>
      </c>
      <c r="B23" s="125" t="s">
        <v>140</v>
      </c>
      <c r="C23" s="128" t="s">
        <v>182</v>
      </c>
      <c r="D23" s="132" t="s">
        <v>180</v>
      </c>
      <c r="E23" s="181">
        <v>0.305</v>
      </c>
      <c r="F23" s="167"/>
      <c r="G23" s="60"/>
      <c r="H23" s="60"/>
      <c r="I23" s="167"/>
      <c r="J23" s="60"/>
      <c r="K23" s="140"/>
      <c r="L23" s="141"/>
      <c r="M23" s="141"/>
      <c r="N23" s="141"/>
      <c r="O23" s="141"/>
      <c r="P23" s="141"/>
    </row>
    <row r="24" spans="1:16" s="134" customFormat="1" ht="14.25">
      <c r="A24" s="127" t="s">
        <v>221</v>
      </c>
      <c r="B24" s="125" t="s">
        <v>140</v>
      </c>
      <c r="C24" s="128" t="s">
        <v>183</v>
      </c>
      <c r="D24" s="132" t="s">
        <v>180</v>
      </c>
      <c r="E24" s="181">
        <v>0.02</v>
      </c>
      <c r="F24" s="167"/>
      <c r="G24" s="60"/>
      <c r="H24" s="60"/>
      <c r="I24" s="167"/>
      <c r="J24" s="60"/>
      <c r="K24" s="140"/>
      <c r="L24" s="141"/>
      <c r="M24" s="141"/>
      <c r="N24" s="141"/>
      <c r="O24" s="141"/>
      <c r="P24" s="141"/>
    </row>
    <row r="25" spans="1:16" s="134" customFormat="1" ht="25.5">
      <c r="A25" s="127" t="s">
        <v>222</v>
      </c>
      <c r="B25" s="125" t="s">
        <v>140</v>
      </c>
      <c r="C25" s="128" t="s">
        <v>184</v>
      </c>
      <c r="D25" s="132" t="s">
        <v>180</v>
      </c>
      <c r="E25" s="181">
        <v>0.006</v>
      </c>
      <c r="F25" s="167"/>
      <c r="G25" s="60"/>
      <c r="H25" s="60"/>
      <c r="I25" s="167"/>
      <c r="J25" s="60"/>
      <c r="K25" s="140"/>
      <c r="L25" s="141"/>
      <c r="M25" s="141"/>
      <c r="N25" s="141"/>
      <c r="O25" s="141"/>
      <c r="P25" s="141"/>
    </row>
    <row r="26" spans="1:16" s="134" customFormat="1" ht="14.25">
      <c r="A26" s="127"/>
      <c r="B26" s="127"/>
      <c r="C26" s="280" t="s">
        <v>187</v>
      </c>
      <c r="D26" s="280"/>
      <c r="E26" s="280"/>
      <c r="F26" s="48"/>
      <c r="G26" s="136"/>
      <c r="H26" s="137"/>
      <c r="I26" s="86"/>
      <c r="J26" s="136"/>
      <c r="K26" s="136"/>
      <c r="L26" s="136"/>
      <c r="M26" s="136"/>
      <c r="N26" s="136"/>
      <c r="O26" s="136"/>
      <c r="P26" s="136"/>
    </row>
    <row r="27" spans="1:16" s="134" customFormat="1" ht="14.25">
      <c r="A27" s="127" t="s">
        <v>223</v>
      </c>
      <c r="B27" s="125" t="s">
        <v>140</v>
      </c>
      <c r="C27" s="128" t="s">
        <v>188</v>
      </c>
      <c r="D27" s="132" t="s">
        <v>180</v>
      </c>
      <c r="E27" s="181">
        <f>ROUND((15+23.08+528.88+193.87)/1000,3)</f>
        <v>0.761</v>
      </c>
      <c r="F27" s="167"/>
      <c r="G27" s="60"/>
      <c r="H27" s="60"/>
      <c r="I27" s="167"/>
      <c r="J27" s="60"/>
      <c r="K27" s="140"/>
      <c r="L27" s="141"/>
      <c r="M27" s="141"/>
      <c r="N27" s="141"/>
      <c r="O27" s="141"/>
      <c r="P27" s="141"/>
    </row>
    <row r="28" spans="1:16" s="134" customFormat="1" ht="14.25">
      <c r="A28" s="127" t="s">
        <v>47</v>
      </c>
      <c r="B28" s="125" t="s">
        <v>140</v>
      </c>
      <c r="C28" s="128" t="s">
        <v>189</v>
      </c>
      <c r="D28" s="132" t="s">
        <v>180</v>
      </c>
      <c r="E28" s="181">
        <f>ROUND((7.85+1.8)/1000,3)</f>
        <v>0.01</v>
      </c>
      <c r="F28" s="167"/>
      <c r="G28" s="60"/>
      <c r="H28" s="60"/>
      <c r="I28" s="167"/>
      <c r="J28" s="60"/>
      <c r="K28" s="140"/>
      <c r="L28" s="141"/>
      <c r="M28" s="141"/>
      <c r="N28" s="141"/>
      <c r="O28" s="141"/>
      <c r="P28" s="141"/>
    </row>
    <row r="29" spans="1:16" s="134" customFormat="1" ht="14.25">
      <c r="A29" s="127" t="s">
        <v>48</v>
      </c>
      <c r="B29" s="125" t="s">
        <v>140</v>
      </c>
      <c r="C29" s="128" t="s">
        <v>190</v>
      </c>
      <c r="D29" s="132" t="s">
        <v>180</v>
      </c>
      <c r="E29" s="181">
        <f>ROUND((9.8+1.92)/1000,3)</f>
        <v>0.012</v>
      </c>
      <c r="F29" s="167"/>
      <c r="G29" s="60"/>
      <c r="H29" s="60"/>
      <c r="I29" s="167"/>
      <c r="J29" s="60"/>
      <c r="K29" s="140"/>
      <c r="L29" s="141"/>
      <c r="M29" s="141"/>
      <c r="N29" s="141"/>
      <c r="O29" s="141"/>
      <c r="P29" s="141"/>
    </row>
    <row r="30" spans="1:16" s="134" customFormat="1" ht="14.25">
      <c r="A30" s="127" t="s">
        <v>49</v>
      </c>
      <c r="B30" s="125" t="s">
        <v>140</v>
      </c>
      <c r="C30" s="128" t="s">
        <v>191</v>
      </c>
      <c r="D30" s="132" t="s">
        <v>180</v>
      </c>
      <c r="E30" s="181">
        <f>ROUND((58.35+2.85)/1000,3)</f>
        <v>0.061</v>
      </c>
      <c r="F30" s="167"/>
      <c r="G30" s="60"/>
      <c r="H30" s="60"/>
      <c r="I30" s="167"/>
      <c r="J30" s="60"/>
      <c r="K30" s="140"/>
      <c r="L30" s="141"/>
      <c r="M30" s="141"/>
      <c r="N30" s="141"/>
      <c r="O30" s="141"/>
      <c r="P30" s="141"/>
    </row>
    <row r="31" spans="1:16" s="134" customFormat="1" ht="14.25">
      <c r="A31" s="127" t="s">
        <v>50</v>
      </c>
      <c r="B31" s="125" t="s">
        <v>140</v>
      </c>
      <c r="C31" s="128" t="s">
        <v>192</v>
      </c>
      <c r="D31" s="132" t="s">
        <v>180</v>
      </c>
      <c r="E31" s="181">
        <f>ROUND((246.84+74.11+77.79)/1000,3)</f>
        <v>0.399</v>
      </c>
      <c r="F31" s="167"/>
      <c r="G31" s="60"/>
      <c r="H31" s="60"/>
      <c r="I31" s="167"/>
      <c r="J31" s="60"/>
      <c r="K31" s="140"/>
      <c r="L31" s="141"/>
      <c r="M31" s="141"/>
      <c r="N31" s="141"/>
      <c r="O31" s="141"/>
      <c r="P31" s="141"/>
    </row>
    <row r="32" spans="1:16" s="134" customFormat="1" ht="14.25">
      <c r="A32" s="127" t="s">
        <v>51</v>
      </c>
      <c r="B32" s="125" t="s">
        <v>140</v>
      </c>
      <c r="C32" s="128" t="s">
        <v>204</v>
      </c>
      <c r="D32" s="132" t="s">
        <v>180</v>
      </c>
      <c r="E32" s="181">
        <f>ROUND((4231.54)/1000,3)</f>
        <v>4.232</v>
      </c>
      <c r="F32" s="167"/>
      <c r="G32" s="60"/>
      <c r="H32" s="60"/>
      <c r="I32" s="167"/>
      <c r="J32" s="60"/>
      <c r="K32" s="140"/>
      <c r="L32" s="141"/>
      <c r="M32" s="141"/>
      <c r="N32" s="141"/>
      <c r="O32" s="141"/>
      <c r="P32" s="141"/>
    </row>
    <row r="33" spans="1:16" s="134" customFormat="1" ht="14.25">
      <c r="A33" s="127"/>
      <c r="B33" s="127"/>
      <c r="C33" s="280" t="s">
        <v>193</v>
      </c>
      <c r="D33" s="280"/>
      <c r="E33" s="280"/>
      <c r="F33" s="48"/>
      <c r="G33" s="136"/>
      <c r="H33" s="137"/>
      <c r="I33" s="86"/>
      <c r="J33" s="136"/>
      <c r="K33" s="136"/>
      <c r="L33" s="136"/>
      <c r="M33" s="136"/>
      <c r="N33" s="136"/>
      <c r="O33" s="136"/>
      <c r="P33" s="136"/>
    </row>
    <row r="34" spans="1:16" s="134" customFormat="1" ht="14.25">
      <c r="A34" s="127" t="s">
        <v>224</v>
      </c>
      <c r="B34" s="125" t="s">
        <v>140</v>
      </c>
      <c r="C34" s="128" t="s">
        <v>194</v>
      </c>
      <c r="D34" s="132" t="s">
        <v>86</v>
      </c>
      <c r="E34" s="129">
        <f>133+8+18</f>
        <v>159</v>
      </c>
      <c r="F34" s="167"/>
      <c r="G34" s="60"/>
      <c r="H34" s="60"/>
      <c r="I34" s="167"/>
      <c r="J34" s="60"/>
      <c r="K34" s="140"/>
      <c r="L34" s="141"/>
      <c r="M34" s="141"/>
      <c r="N34" s="141"/>
      <c r="O34" s="141"/>
      <c r="P34" s="141"/>
    </row>
    <row r="35" spans="1:16" s="134" customFormat="1" ht="14.25">
      <c r="A35" s="127" t="s">
        <v>52</v>
      </c>
      <c r="B35" s="125" t="s">
        <v>140</v>
      </c>
      <c r="C35" s="128" t="s">
        <v>195</v>
      </c>
      <c r="D35" s="132" t="s">
        <v>32</v>
      </c>
      <c r="E35" s="129">
        <v>120</v>
      </c>
      <c r="F35" s="167"/>
      <c r="G35" s="60"/>
      <c r="H35" s="60"/>
      <c r="I35" s="167"/>
      <c r="J35" s="60"/>
      <c r="K35" s="140"/>
      <c r="L35" s="141"/>
      <c r="M35" s="141"/>
      <c r="N35" s="141"/>
      <c r="O35" s="141"/>
      <c r="P35" s="141"/>
    </row>
    <row r="36" spans="1:16" s="134" customFormat="1" ht="14.25">
      <c r="A36" s="127" t="s">
        <v>53</v>
      </c>
      <c r="B36" s="125" t="s">
        <v>140</v>
      </c>
      <c r="C36" s="128" t="s">
        <v>196</v>
      </c>
      <c r="D36" s="132" t="s">
        <v>180</v>
      </c>
      <c r="E36" s="181">
        <v>3.5</v>
      </c>
      <c r="F36" s="167"/>
      <c r="G36" s="60"/>
      <c r="H36" s="60"/>
      <c r="I36" s="167"/>
      <c r="J36" s="60"/>
      <c r="K36" s="140"/>
      <c r="L36" s="141"/>
      <c r="M36" s="141"/>
      <c r="N36" s="141"/>
      <c r="O36" s="141"/>
      <c r="P36" s="141"/>
    </row>
    <row r="37" spans="1:16" s="134" customFormat="1" ht="14.25">
      <c r="A37" s="127" t="s">
        <v>225</v>
      </c>
      <c r="B37" s="125" t="s">
        <v>140</v>
      </c>
      <c r="C37" s="128" t="s">
        <v>197</v>
      </c>
      <c r="D37" s="132" t="s">
        <v>180</v>
      </c>
      <c r="E37" s="181">
        <f>1+0.93</f>
        <v>1.9300000000000002</v>
      </c>
      <c r="F37" s="167"/>
      <c r="G37" s="60"/>
      <c r="H37" s="60"/>
      <c r="I37" s="167"/>
      <c r="J37" s="60"/>
      <c r="K37" s="140"/>
      <c r="L37" s="141"/>
      <c r="M37" s="141"/>
      <c r="N37" s="141"/>
      <c r="O37" s="141"/>
      <c r="P37" s="141"/>
    </row>
    <row r="38" spans="1:16" s="134" customFormat="1" ht="14.25">
      <c r="A38" s="127" t="s">
        <v>54</v>
      </c>
      <c r="B38" s="125" t="s">
        <v>140</v>
      </c>
      <c r="C38" s="128" t="s">
        <v>473</v>
      </c>
      <c r="D38" s="132" t="s">
        <v>180</v>
      </c>
      <c r="E38" s="181">
        <v>0.055</v>
      </c>
      <c r="F38" s="167"/>
      <c r="G38" s="60"/>
      <c r="H38" s="60"/>
      <c r="I38" s="167"/>
      <c r="J38" s="60"/>
      <c r="K38" s="140"/>
      <c r="L38" s="141"/>
      <c r="M38" s="141"/>
      <c r="N38" s="141"/>
      <c r="O38" s="141"/>
      <c r="P38" s="141"/>
    </row>
    <row r="39" spans="1:16" s="134" customFormat="1" ht="14.25">
      <c r="A39" s="127" t="s">
        <v>55</v>
      </c>
      <c r="B39" s="125" t="s">
        <v>140</v>
      </c>
      <c r="C39" s="128" t="s">
        <v>474</v>
      </c>
      <c r="D39" s="132" t="s">
        <v>180</v>
      </c>
      <c r="E39" s="181">
        <v>0.025</v>
      </c>
      <c r="F39" s="167"/>
      <c r="G39" s="60"/>
      <c r="H39" s="60"/>
      <c r="I39" s="167"/>
      <c r="J39" s="60"/>
      <c r="K39" s="140"/>
      <c r="L39" s="141"/>
      <c r="M39" s="141"/>
      <c r="N39" s="141"/>
      <c r="O39" s="141"/>
      <c r="P39" s="141"/>
    </row>
    <row r="40" spans="1:16" s="134" customFormat="1" ht="14.25">
      <c r="A40" s="127" t="s">
        <v>56</v>
      </c>
      <c r="B40" s="125" t="s">
        <v>140</v>
      </c>
      <c r="C40" s="128" t="s">
        <v>475</v>
      </c>
      <c r="D40" s="132" t="s">
        <v>180</v>
      </c>
      <c r="E40" s="181">
        <v>0.065</v>
      </c>
      <c r="F40" s="167"/>
      <c r="G40" s="60"/>
      <c r="H40" s="60"/>
      <c r="I40" s="167"/>
      <c r="J40" s="60"/>
      <c r="K40" s="140"/>
      <c r="L40" s="141"/>
      <c r="M40" s="141"/>
      <c r="N40" s="141"/>
      <c r="O40" s="141"/>
      <c r="P40" s="141"/>
    </row>
    <row r="41" spans="1:16" s="134" customFormat="1" ht="25.5">
      <c r="A41" s="127" t="s">
        <v>109</v>
      </c>
      <c r="B41" s="125" t="s">
        <v>140</v>
      </c>
      <c r="C41" s="128" t="s">
        <v>184</v>
      </c>
      <c r="D41" s="132" t="s">
        <v>180</v>
      </c>
      <c r="E41" s="181">
        <v>0.475</v>
      </c>
      <c r="F41" s="167"/>
      <c r="G41" s="60"/>
      <c r="H41" s="60"/>
      <c r="I41" s="167"/>
      <c r="J41" s="60"/>
      <c r="K41" s="140"/>
      <c r="L41" s="141"/>
      <c r="M41" s="141"/>
      <c r="N41" s="141"/>
      <c r="O41" s="141"/>
      <c r="P41" s="141"/>
    </row>
    <row r="42" spans="1:16" s="134" customFormat="1" ht="14.25">
      <c r="A42" s="127"/>
      <c r="B42" s="127"/>
      <c r="C42" s="280" t="s">
        <v>198</v>
      </c>
      <c r="D42" s="280"/>
      <c r="E42" s="280"/>
      <c r="F42" s="48"/>
      <c r="G42" s="136"/>
      <c r="H42" s="137"/>
      <c r="I42" s="86"/>
      <c r="J42" s="136"/>
      <c r="K42" s="136"/>
      <c r="L42" s="136"/>
      <c r="M42" s="136"/>
      <c r="N42" s="136"/>
      <c r="O42" s="136"/>
      <c r="P42" s="136"/>
    </row>
    <row r="43" spans="1:16" s="134" customFormat="1" ht="14.25">
      <c r="A43" s="127" t="s">
        <v>110</v>
      </c>
      <c r="B43" s="125" t="s">
        <v>140</v>
      </c>
      <c r="C43" s="128" t="s">
        <v>493</v>
      </c>
      <c r="D43" s="132" t="s">
        <v>180</v>
      </c>
      <c r="E43" s="181">
        <f>ROUND((321.49+70.18+76.98)/1000,3)</f>
        <v>0.469</v>
      </c>
      <c r="F43" s="167"/>
      <c r="G43" s="60"/>
      <c r="H43" s="60"/>
      <c r="I43" s="167"/>
      <c r="J43" s="60"/>
      <c r="K43" s="140"/>
      <c r="L43" s="141"/>
      <c r="M43" s="141"/>
      <c r="N43" s="141"/>
      <c r="O43" s="141"/>
      <c r="P43" s="141"/>
    </row>
    <row r="44" spans="1:16" s="134" customFormat="1" ht="14.25">
      <c r="A44" s="127" t="s">
        <v>57</v>
      </c>
      <c r="B44" s="125" t="s">
        <v>140</v>
      </c>
      <c r="C44" s="128" t="s">
        <v>476</v>
      </c>
      <c r="D44" s="132" t="s">
        <v>180</v>
      </c>
      <c r="E44" s="181">
        <f>ROUND((227.53+209.42)/1000,3)</f>
        <v>0.437</v>
      </c>
      <c r="F44" s="167"/>
      <c r="G44" s="60"/>
      <c r="H44" s="60"/>
      <c r="I44" s="167"/>
      <c r="J44" s="60"/>
      <c r="K44" s="140"/>
      <c r="L44" s="141"/>
      <c r="M44" s="141"/>
      <c r="N44" s="141"/>
      <c r="O44" s="141"/>
      <c r="P44" s="141"/>
    </row>
    <row r="45" spans="1:16" s="134" customFormat="1" ht="14.25">
      <c r="A45" s="127" t="s">
        <v>58</v>
      </c>
      <c r="B45" s="125" t="s">
        <v>140</v>
      </c>
      <c r="C45" s="128" t="s">
        <v>477</v>
      </c>
      <c r="D45" s="132" t="s">
        <v>180</v>
      </c>
      <c r="E45" s="181">
        <f>ROUND((450.56+196.24)/1000,3)</f>
        <v>0.647</v>
      </c>
      <c r="F45" s="167"/>
      <c r="G45" s="60"/>
      <c r="H45" s="60"/>
      <c r="I45" s="167"/>
      <c r="J45" s="60"/>
      <c r="K45" s="140"/>
      <c r="L45" s="141"/>
      <c r="M45" s="141"/>
      <c r="N45" s="141"/>
      <c r="O45" s="141"/>
      <c r="P45" s="141"/>
    </row>
    <row r="46" spans="1:16" s="134" customFormat="1" ht="14.25">
      <c r="A46" s="127" t="s">
        <v>59</v>
      </c>
      <c r="B46" s="125" t="s">
        <v>140</v>
      </c>
      <c r="C46" s="128" t="s">
        <v>199</v>
      </c>
      <c r="D46" s="132" t="s">
        <v>180</v>
      </c>
      <c r="E46" s="181">
        <v>0.047</v>
      </c>
      <c r="F46" s="167"/>
      <c r="G46" s="60"/>
      <c r="H46" s="60"/>
      <c r="I46" s="167"/>
      <c r="J46" s="60"/>
      <c r="K46" s="140"/>
      <c r="L46" s="141"/>
      <c r="M46" s="141"/>
      <c r="N46" s="141"/>
      <c r="O46" s="141"/>
      <c r="P46" s="141"/>
    </row>
    <row r="47" spans="1:16" s="134" customFormat="1" ht="14.25">
      <c r="A47" s="127" t="s">
        <v>60</v>
      </c>
      <c r="B47" s="125" t="s">
        <v>140</v>
      </c>
      <c r="C47" s="128" t="s">
        <v>200</v>
      </c>
      <c r="D47" s="132" t="s">
        <v>180</v>
      </c>
      <c r="E47" s="181">
        <v>0.091</v>
      </c>
      <c r="F47" s="167"/>
      <c r="G47" s="60"/>
      <c r="H47" s="60"/>
      <c r="I47" s="167"/>
      <c r="J47" s="60"/>
      <c r="K47" s="140"/>
      <c r="L47" s="141"/>
      <c r="M47" s="141"/>
      <c r="N47" s="141"/>
      <c r="O47" s="141"/>
      <c r="P47" s="141"/>
    </row>
    <row r="48" spans="1:16" s="134" customFormat="1" ht="14.25">
      <c r="A48" s="127" t="s">
        <v>61</v>
      </c>
      <c r="B48" s="125" t="s">
        <v>140</v>
      </c>
      <c r="C48" s="128" t="s">
        <v>201</v>
      </c>
      <c r="D48" s="132" t="s">
        <v>180</v>
      </c>
      <c r="E48" s="181">
        <v>0.004</v>
      </c>
      <c r="F48" s="167"/>
      <c r="G48" s="60"/>
      <c r="H48" s="60"/>
      <c r="I48" s="167"/>
      <c r="J48" s="60"/>
      <c r="K48" s="140"/>
      <c r="L48" s="141"/>
      <c r="M48" s="141"/>
      <c r="N48" s="141"/>
      <c r="O48" s="141"/>
      <c r="P48" s="141"/>
    </row>
    <row r="49" spans="1:16" s="134" customFormat="1" ht="14.25">
      <c r="A49" s="127" t="s">
        <v>480</v>
      </c>
      <c r="B49" s="125" t="s">
        <v>140</v>
      </c>
      <c r="C49" s="128" t="s">
        <v>202</v>
      </c>
      <c r="D49" s="132" t="s">
        <v>180</v>
      </c>
      <c r="E49" s="181">
        <v>0.004</v>
      </c>
      <c r="F49" s="167"/>
      <c r="G49" s="60"/>
      <c r="H49" s="60"/>
      <c r="I49" s="167"/>
      <c r="J49" s="60"/>
      <c r="K49" s="140"/>
      <c r="L49" s="141"/>
      <c r="M49" s="141"/>
      <c r="N49" s="141"/>
      <c r="O49" s="141"/>
      <c r="P49" s="141"/>
    </row>
    <row r="50" spans="1:16" s="134" customFormat="1" ht="14.25">
      <c r="A50" s="127" t="s">
        <v>62</v>
      </c>
      <c r="B50" s="125" t="s">
        <v>140</v>
      </c>
      <c r="C50" s="128" t="s">
        <v>203</v>
      </c>
      <c r="D50" s="132" t="s">
        <v>32</v>
      </c>
      <c r="E50" s="181">
        <v>1</v>
      </c>
      <c r="F50" s="167"/>
      <c r="G50" s="60"/>
      <c r="H50" s="60"/>
      <c r="I50" s="167"/>
      <c r="J50" s="60"/>
      <c r="K50" s="140"/>
      <c r="L50" s="141"/>
      <c r="M50" s="141"/>
      <c r="N50" s="141"/>
      <c r="O50" s="141"/>
      <c r="P50" s="141"/>
    </row>
    <row r="51" spans="1:16" s="134" customFormat="1" ht="15">
      <c r="A51" s="279" t="s">
        <v>205</v>
      </c>
      <c r="B51" s="279"/>
      <c r="C51" s="279"/>
      <c r="D51" s="279"/>
      <c r="E51" s="279"/>
      <c r="F51" s="48"/>
      <c r="G51" s="136"/>
      <c r="H51" s="137"/>
      <c r="I51" s="86"/>
      <c r="J51" s="136"/>
      <c r="K51" s="136"/>
      <c r="L51" s="136"/>
      <c r="M51" s="136"/>
      <c r="N51" s="136"/>
      <c r="O51" s="136"/>
      <c r="P51" s="136"/>
    </row>
    <row r="52" spans="1:16" s="134" customFormat="1" ht="14.25">
      <c r="A52" s="127"/>
      <c r="B52" s="127"/>
      <c r="C52" s="280" t="s">
        <v>206</v>
      </c>
      <c r="D52" s="280"/>
      <c r="E52" s="280"/>
      <c r="F52" s="48"/>
      <c r="G52" s="136"/>
      <c r="H52" s="137"/>
      <c r="I52" s="86"/>
      <c r="J52" s="136"/>
      <c r="K52" s="136"/>
      <c r="L52" s="136"/>
      <c r="M52" s="136"/>
      <c r="N52" s="136"/>
      <c r="O52" s="136"/>
      <c r="P52" s="136"/>
    </row>
    <row r="53" spans="1:16" s="134" customFormat="1" ht="14.25">
      <c r="A53" s="127" t="s">
        <v>63</v>
      </c>
      <c r="B53" s="125" t="s">
        <v>140</v>
      </c>
      <c r="C53" s="128" t="s">
        <v>179</v>
      </c>
      <c r="D53" s="132" t="s">
        <v>86</v>
      </c>
      <c r="E53" s="129">
        <f>ROUND(22.9*0.6*2,0)</f>
        <v>27</v>
      </c>
      <c r="F53" s="167"/>
      <c r="G53" s="60"/>
      <c r="H53" s="60"/>
      <c r="I53" s="167"/>
      <c r="J53" s="60"/>
      <c r="K53" s="140"/>
      <c r="L53" s="141"/>
      <c r="M53" s="141"/>
      <c r="N53" s="141"/>
      <c r="O53" s="141"/>
      <c r="P53" s="141"/>
    </row>
    <row r="54" spans="1:16" s="134" customFormat="1" ht="14.25">
      <c r="A54" s="127" t="s">
        <v>481</v>
      </c>
      <c r="B54" s="125" t="s">
        <v>140</v>
      </c>
      <c r="C54" s="128" t="s">
        <v>207</v>
      </c>
      <c r="D54" s="132" t="s">
        <v>32</v>
      </c>
      <c r="E54" s="129">
        <v>4.1</v>
      </c>
      <c r="F54" s="167"/>
      <c r="G54" s="60"/>
      <c r="H54" s="60"/>
      <c r="I54" s="167"/>
      <c r="J54" s="60"/>
      <c r="K54" s="140"/>
      <c r="L54" s="141"/>
      <c r="M54" s="141"/>
      <c r="N54" s="141"/>
      <c r="O54" s="141"/>
      <c r="P54" s="141"/>
    </row>
    <row r="55" spans="1:16" s="134" customFormat="1" ht="14.25">
      <c r="A55" s="127" t="s">
        <v>64</v>
      </c>
      <c r="B55" s="125" t="s">
        <v>140</v>
      </c>
      <c r="C55" s="128" t="s">
        <v>208</v>
      </c>
      <c r="D55" s="132" t="s">
        <v>180</v>
      </c>
      <c r="E55" s="181">
        <v>0.05</v>
      </c>
      <c r="F55" s="167"/>
      <c r="G55" s="60"/>
      <c r="H55" s="60"/>
      <c r="I55" s="167"/>
      <c r="J55" s="60"/>
      <c r="K55" s="140"/>
      <c r="L55" s="141"/>
      <c r="M55" s="141"/>
      <c r="N55" s="141"/>
      <c r="O55" s="141"/>
      <c r="P55" s="141"/>
    </row>
    <row r="56" spans="1:16" s="134" customFormat="1" ht="25.5">
      <c r="A56" s="127" t="s">
        <v>226</v>
      </c>
      <c r="B56" s="125" t="s">
        <v>140</v>
      </c>
      <c r="C56" s="128" t="s">
        <v>478</v>
      </c>
      <c r="D56" s="132" t="s">
        <v>180</v>
      </c>
      <c r="E56" s="181">
        <f>ROUND(23*0.62/1000,3)</f>
        <v>0.014</v>
      </c>
      <c r="F56" s="167"/>
      <c r="G56" s="60"/>
      <c r="H56" s="60"/>
      <c r="I56" s="167"/>
      <c r="J56" s="60"/>
      <c r="K56" s="140"/>
      <c r="L56" s="141"/>
      <c r="M56" s="141"/>
      <c r="N56" s="141"/>
      <c r="O56" s="141"/>
      <c r="P56" s="141"/>
    </row>
    <row r="57" spans="1:16" s="134" customFormat="1" ht="14.25">
      <c r="A57" s="127" t="s">
        <v>227</v>
      </c>
      <c r="B57" s="125" t="s">
        <v>140</v>
      </c>
      <c r="C57" s="128" t="s">
        <v>209</v>
      </c>
      <c r="D57" s="132" t="s">
        <v>86</v>
      </c>
      <c r="E57" s="129">
        <v>8.4</v>
      </c>
      <c r="F57" s="167"/>
      <c r="G57" s="60"/>
      <c r="H57" s="60"/>
      <c r="I57" s="167"/>
      <c r="J57" s="60"/>
      <c r="K57" s="140"/>
      <c r="L57" s="141"/>
      <c r="M57" s="141"/>
      <c r="N57" s="141"/>
      <c r="O57" s="141"/>
      <c r="P57" s="141"/>
    </row>
    <row r="58" spans="1:16" s="134" customFormat="1" ht="14.25">
      <c r="A58" s="127"/>
      <c r="B58" s="127"/>
      <c r="C58" s="280" t="s">
        <v>210</v>
      </c>
      <c r="D58" s="280"/>
      <c r="E58" s="280"/>
      <c r="F58" s="48"/>
      <c r="G58" s="136"/>
      <c r="H58" s="137"/>
      <c r="I58" s="86"/>
      <c r="J58" s="136"/>
      <c r="K58" s="136"/>
      <c r="L58" s="136"/>
      <c r="M58" s="136"/>
      <c r="N58" s="136"/>
      <c r="O58" s="136"/>
      <c r="P58" s="136"/>
    </row>
    <row r="59" spans="1:16" s="134" customFormat="1" ht="25.5">
      <c r="A59" s="127" t="s">
        <v>482</v>
      </c>
      <c r="B59" s="125" t="s">
        <v>140</v>
      </c>
      <c r="C59" s="128" t="s">
        <v>211</v>
      </c>
      <c r="D59" s="132" t="s">
        <v>86</v>
      </c>
      <c r="E59" s="129">
        <v>80</v>
      </c>
      <c r="F59" s="167"/>
      <c r="G59" s="60"/>
      <c r="H59" s="60"/>
      <c r="I59" s="167"/>
      <c r="J59" s="60"/>
      <c r="K59" s="140"/>
      <c r="L59" s="141"/>
      <c r="M59" s="141"/>
      <c r="N59" s="141"/>
      <c r="O59" s="141"/>
      <c r="P59" s="141"/>
    </row>
    <row r="60" spans="1:16" s="134" customFormat="1" ht="25.5">
      <c r="A60" s="127" t="s">
        <v>228</v>
      </c>
      <c r="B60" s="125" t="s">
        <v>140</v>
      </c>
      <c r="C60" s="128" t="s">
        <v>494</v>
      </c>
      <c r="D60" s="132" t="s">
        <v>86</v>
      </c>
      <c r="E60" s="129">
        <v>80</v>
      </c>
      <c r="F60" s="167"/>
      <c r="G60" s="60"/>
      <c r="H60" s="60"/>
      <c r="I60" s="167"/>
      <c r="J60" s="60"/>
      <c r="K60" s="140"/>
      <c r="L60" s="141"/>
      <c r="M60" s="141"/>
      <c r="N60" s="141"/>
      <c r="O60" s="141"/>
      <c r="P60" s="141"/>
    </row>
    <row r="61" spans="1:16" s="134" customFormat="1" ht="14.25">
      <c r="A61" s="127" t="s">
        <v>229</v>
      </c>
      <c r="B61" s="125" t="s">
        <v>140</v>
      </c>
      <c r="C61" s="128" t="s">
        <v>213</v>
      </c>
      <c r="D61" s="132" t="s">
        <v>86</v>
      </c>
      <c r="E61" s="129">
        <v>80</v>
      </c>
      <c r="F61" s="167"/>
      <c r="G61" s="60"/>
      <c r="H61" s="60"/>
      <c r="I61" s="167"/>
      <c r="J61" s="60"/>
      <c r="K61" s="140"/>
      <c r="L61" s="141"/>
      <c r="M61" s="141"/>
      <c r="N61" s="141"/>
      <c r="O61" s="141"/>
      <c r="P61" s="141"/>
    </row>
    <row r="62" spans="1:16" s="134" customFormat="1" ht="25.5">
      <c r="A62" s="127" t="s">
        <v>230</v>
      </c>
      <c r="B62" s="125" t="s">
        <v>140</v>
      </c>
      <c r="C62" s="128" t="s">
        <v>212</v>
      </c>
      <c r="D62" s="132" t="s">
        <v>86</v>
      </c>
      <c r="E62" s="129">
        <v>80</v>
      </c>
      <c r="F62" s="167"/>
      <c r="G62" s="60"/>
      <c r="H62" s="60"/>
      <c r="I62" s="167"/>
      <c r="J62" s="60"/>
      <c r="K62" s="140"/>
      <c r="L62" s="141"/>
      <c r="M62" s="141"/>
      <c r="N62" s="141"/>
      <c r="O62" s="141"/>
      <c r="P62" s="141"/>
    </row>
    <row r="63" spans="1:16" s="134" customFormat="1" ht="14.25">
      <c r="A63" s="127" t="s">
        <v>231</v>
      </c>
      <c r="B63" s="125" t="s">
        <v>140</v>
      </c>
      <c r="C63" s="128" t="s">
        <v>479</v>
      </c>
      <c r="D63" s="132" t="s">
        <v>86</v>
      </c>
      <c r="E63" s="129">
        <v>80</v>
      </c>
      <c r="F63" s="167"/>
      <c r="G63" s="60"/>
      <c r="H63" s="60"/>
      <c r="I63" s="167"/>
      <c r="J63" s="60"/>
      <c r="K63" s="140"/>
      <c r="L63" s="141"/>
      <c r="M63" s="141"/>
      <c r="N63" s="141"/>
      <c r="O63" s="141"/>
      <c r="P63" s="141"/>
    </row>
    <row r="64" spans="1:16" s="134" customFormat="1" ht="25.5">
      <c r="A64" s="127" t="s">
        <v>232</v>
      </c>
      <c r="B64" s="125" t="s">
        <v>140</v>
      </c>
      <c r="C64" s="128" t="s">
        <v>214</v>
      </c>
      <c r="D64" s="132" t="s">
        <v>86</v>
      </c>
      <c r="E64" s="129">
        <v>80</v>
      </c>
      <c r="F64" s="167"/>
      <c r="G64" s="60"/>
      <c r="H64" s="60"/>
      <c r="I64" s="167"/>
      <c r="J64" s="60"/>
      <c r="K64" s="140"/>
      <c r="L64" s="141"/>
      <c r="M64" s="141"/>
      <c r="N64" s="141"/>
      <c r="O64" s="141"/>
      <c r="P64" s="141"/>
    </row>
    <row r="65" spans="1:16" s="134" customFormat="1" ht="25.5">
      <c r="A65" s="127" t="s">
        <v>233</v>
      </c>
      <c r="B65" s="125" t="s">
        <v>140</v>
      </c>
      <c r="C65" s="128" t="s">
        <v>215</v>
      </c>
      <c r="D65" s="132" t="s">
        <v>86</v>
      </c>
      <c r="E65" s="129">
        <v>80</v>
      </c>
      <c r="F65" s="167"/>
      <c r="G65" s="60"/>
      <c r="H65" s="60"/>
      <c r="I65" s="167"/>
      <c r="J65" s="60"/>
      <c r="K65" s="140"/>
      <c r="L65" s="141"/>
      <c r="M65" s="141"/>
      <c r="N65" s="141"/>
      <c r="O65" s="141"/>
      <c r="P65" s="141"/>
    </row>
    <row r="66" spans="1:16" s="134" customFormat="1" ht="25.5">
      <c r="A66" s="127" t="s">
        <v>234</v>
      </c>
      <c r="B66" s="125" t="s">
        <v>140</v>
      </c>
      <c r="C66" s="128" t="s">
        <v>216</v>
      </c>
      <c r="D66" s="132" t="s">
        <v>86</v>
      </c>
      <c r="E66" s="129">
        <v>80</v>
      </c>
      <c r="F66" s="167"/>
      <c r="G66" s="60"/>
      <c r="H66" s="60"/>
      <c r="I66" s="167"/>
      <c r="J66" s="60"/>
      <c r="K66" s="140"/>
      <c r="L66" s="141"/>
      <c r="M66" s="141"/>
      <c r="N66" s="141"/>
      <c r="O66" s="141"/>
      <c r="P66" s="141"/>
    </row>
    <row r="67" spans="1:16" s="134" customFormat="1" ht="14.25">
      <c r="A67" s="127"/>
      <c r="B67" s="127"/>
      <c r="C67" s="280" t="s">
        <v>217</v>
      </c>
      <c r="D67" s="280"/>
      <c r="E67" s="280"/>
      <c r="F67" s="48"/>
      <c r="G67" s="136"/>
      <c r="H67" s="137"/>
      <c r="I67" s="86"/>
      <c r="J67" s="136"/>
      <c r="K67" s="136"/>
      <c r="L67" s="136"/>
      <c r="M67" s="136"/>
      <c r="N67" s="136"/>
      <c r="O67" s="136"/>
      <c r="P67" s="136"/>
    </row>
    <row r="68" spans="1:16" s="134" customFormat="1" ht="14.25">
      <c r="A68" s="127" t="s">
        <v>235</v>
      </c>
      <c r="B68" s="125" t="s">
        <v>140</v>
      </c>
      <c r="C68" s="128" t="s">
        <v>526</v>
      </c>
      <c r="D68" s="132" t="s">
        <v>86</v>
      </c>
      <c r="E68" s="129">
        <f>ROUND(14/0.3,0)</f>
        <v>47</v>
      </c>
      <c r="F68" s="167"/>
      <c r="G68" s="60"/>
      <c r="H68" s="60"/>
      <c r="I68" s="167"/>
      <c r="J68" s="60"/>
      <c r="K68" s="140"/>
      <c r="L68" s="141"/>
      <c r="M68" s="141"/>
      <c r="N68" s="141"/>
      <c r="O68" s="141"/>
      <c r="P68" s="141"/>
    </row>
    <row r="69" spans="1:16" s="134" customFormat="1" ht="25.5">
      <c r="A69" s="127" t="s">
        <v>236</v>
      </c>
      <c r="B69" s="125" t="s">
        <v>140</v>
      </c>
      <c r="C69" s="128" t="s">
        <v>527</v>
      </c>
      <c r="D69" s="132" t="s">
        <v>86</v>
      </c>
      <c r="E69" s="129">
        <v>90</v>
      </c>
      <c r="F69" s="167"/>
      <c r="G69" s="60"/>
      <c r="H69" s="60"/>
      <c r="I69" s="167"/>
      <c r="J69" s="60"/>
      <c r="K69" s="140"/>
      <c r="L69" s="141"/>
      <c r="M69" s="141"/>
      <c r="N69" s="141"/>
      <c r="O69" s="141"/>
      <c r="P69" s="141"/>
    </row>
    <row r="70" spans="1:16" s="134" customFormat="1" ht="14.25">
      <c r="A70" s="127" t="s">
        <v>237</v>
      </c>
      <c r="B70" s="125" t="s">
        <v>140</v>
      </c>
      <c r="C70" s="128" t="s">
        <v>528</v>
      </c>
      <c r="D70" s="132" t="s">
        <v>86</v>
      </c>
      <c r="E70" s="129">
        <v>90</v>
      </c>
      <c r="F70" s="167"/>
      <c r="G70" s="60"/>
      <c r="H70" s="60"/>
      <c r="I70" s="167"/>
      <c r="J70" s="60"/>
      <c r="K70" s="140"/>
      <c r="L70" s="141"/>
      <c r="M70" s="141"/>
      <c r="N70" s="141"/>
      <c r="O70" s="141"/>
      <c r="P70" s="141"/>
    </row>
    <row r="71" spans="1:16" s="134" customFormat="1" ht="25.5">
      <c r="A71" s="127" t="s">
        <v>238</v>
      </c>
      <c r="B71" s="125" t="s">
        <v>140</v>
      </c>
      <c r="C71" s="128" t="s">
        <v>529</v>
      </c>
      <c r="D71" s="132" t="s">
        <v>86</v>
      </c>
      <c r="E71" s="129">
        <v>90</v>
      </c>
      <c r="F71" s="167"/>
      <c r="G71" s="60"/>
      <c r="H71" s="60"/>
      <c r="I71" s="167"/>
      <c r="J71" s="60"/>
      <c r="K71" s="140"/>
      <c r="L71" s="141"/>
      <c r="M71" s="141"/>
      <c r="N71" s="141"/>
      <c r="O71" s="141"/>
      <c r="P71" s="141"/>
    </row>
    <row r="72" spans="1:16" s="134" customFormat="1" ht="25.5">
      <c r="A72" s="127" t="s">
        <v>239</v>
      </c>
      <c r="B72" s="125" t="s">
        <v>140</v>
      </c>
      <c r="C72" s="128" t="s">
        <v>530</v>
      </c>
      <c r="D72" s="132" t="s">
        <v>86</v>
      </c>
      <c r="E72" s="129">
        <v>90</v>
      </c>
      <c r="F72" s="167"/>
      <c r="G72" s="60"/>
      <c r="H72" s="60"/>
      <c r="I72" s="167"/>
      <c r="J72" s="60"/>
      <c r="K72" s="140"/>
      <c r="L72" s="141"/>
      <c r="M72" s="141"/>
      <c r="N72" s="141"/>
      <c r="O72" s="141"/>
      <c r="P72" s="141"/>
    </row>
    <row r="73" spans="1:16" s="134" customFormat="1" ht="38.25">
      <c r="A73" s="127" t="s">
        <v>240</v>
      </c>
      <c r="B73" s="125" t="s">
        <v>140</v>
      </c>
      <c r="C73" s="128" t="s">
        <v>531</v>
      </c>
      <c r="D73" s="132" t="s">
        <v>31</v>
      </c>
      <c r="E73" s="129">
        <v>1</v>
      </c>
      <c r="F73" s="167"/>
      <c r="G73" s="60"/>
      <c r="H73" s="60"/>
      <c r="I73" s="167"/>
      <c r="J73" s="60"/>
      <c r="K73" s="140"/>
      <c r="L73" s="141"/>
      <c r="M73" s="141"/>
      <c r="N73" s="141"/>
      <c r="O73" s="141"/>
      <c r="P73" s="141"/>
    </row>
    <row r="74" spans="1:16" s="134" customFormat="1" ht="14.25">
      <c r="A74" s="127" t="s">
        <v>241</v>
      </c>
      <c r="B74" s="125" t="s">
        <v>140</v>
      </c>
      <c r="C74" s="128" t="s">
        <v>532</v>
      </c>
      <c r="D74" s="132" t="s">
        <v>86</v>
      </c>
      <c r="E74" s="129">
        <v>2</v>
      </c>
      <c r="F74" s="167"/>
      <c r="G74" s="60"/>
      <c r="H74" s="60"/>
      <c r="I74" s="167"/>
      <c r="J74" s="60"/>
      <c r="K74" s="140"/>
      <c r="L74" s="141"/>
      <c r="M74" s="141"/>
      <c r="N74" s="141"/>
      <c r="O74" s="141"/>
      <c r="P74" s="141"/>
    </row>
    <row r="75" spans="1:16" s="134" customFormat="1" ht="25.5">
      <c r="A75" s="127" t="s">
        <v>242</v>
      </c>
      <c r="B75" s="125" t="s">
        <v>140</v>
      </c>
      <c r="C75" s="171" t="s">
        <v>533</v>
      </c>
      <c r="D75" s="132" t="s">
        <v>180</v>
      </c>
      <c r="E75" s="129">
        <v>0.18</v>
      </c>
      <c r="F75" s="167"/>
      <c r="G75" s="60"/>
      <c r="H75" s="60"/>
      <c r="I75" s="167"/>
      <c r="J75" s="60"/>
      <c r="K75" s="140"/>
      <c r="L75" s="141"/>
      <c r="M75" s="141"/>
      <c r="N75" s="141"/>
      <c r="O75" s="141"/>
      <c r="P75" s="141"/>
    </row>
    <row r="76" spans="1:16" s="134" customFormat="1" ht="51">
      <c r="A76" s="127" t="s">
        <v>243</v>
      </c>
      <c r="B76" s="125" t="s">
        <v>140</v>
      </c>
      <c r="C76" s="171" t="s">
        <v>534</v>
      </c>
      <c r="D76" s="132" t="s">
        <v>180</v>
      </c>
      <c r="E76" s="129">
        <v>1.2</v>
      </c>
      <c r="F76" s="167"/>
      <c r="G76" s="60"/>
      <c r="H76" s="60"/>
      <c r="I76" s="167"/>
      <c r="J76" s="60"/>
      <c r="K76" s="140"/>
      <c r="L76" s="141"/>
      <c r="M76" s="141"/>
      <c r="N76" s="141"/>
      <c r="O76" s="141"/>
      <c r="P76" s="141"/>
    </row>
    <row r="77" spans="1:16" s="134" customFormat="1" ht="25.5">
      <c r="A77" s="127" t="s">
        <v>244</v>
      </c>
      <c r="B77" s="125" t="s">
        <v>140</v>
      </c>
      <c r="C77" s="171" t="s">
        <v>535</v>
      </c>
      <c r="D77" s="132" t="s">
        <v>28</v>
      </c>
      <c r="E77" s="129">
        <v>13</v>
      </c>
      <c r="F77" s="167"/>
      <c r="G77" s="60"/>
      <c r="H77" s="60"/>
      <c r="I77" s="167"/>
      <c r="J77" s="60"/>
      <c r="K77" s="140"/>
      <c r="L77" s="141"/>
      <c r="M77" s="141"/>
      <c r="N77" s="141"/>
      <c r="O77" s="141"/>
      <c r="P77" s="141"/>
    </row>
    <row r="78" spans="1:16" s="134" customFormat="1" ht="14.25">
      <c r="A78" s="127"/>
      <c r="B78" s="127"/>
      <c r="C78" s="280" t="s">
        <v>252</v>
      </c>
      <c r="D78" s="280"/>
      <c r="E78" s="280"/>
      <c r="F78" s="48"/>
      <c r="G78" s="136"/>
      <c r="H78" s="137"/>
      <c r="I78" s="86"/>
      <c r="J78" s="136"/>
      <c r="K78" s="136"/>
      <c r="L78" s="136"/>
      <c r="M78" s="136"/>
      <c r="N78" s="136"/>
      <c r="O78" s="136"/>
      <c r="P78" s="136"/>
    </row>
    <row r="79" spans="1:16" s="134" customFormat="1" ht="14.25">
      <c r="A79" s="127" t="s">
        <v>245</v>
      </c>
      <c r="B79" s="125" t="s">
        <v>140</v>
      </c>
      <c r="C79" s="128" t="s">
        <v>536</v>
      </c>
      <c r="D79" s="132" t="s">
        <v>31</v>
      </c>
      <c r="E79" s="129">
        <v>4</v>
      </c>
      <c r="F79" s="167"/>
      <c r="G79" s="136"/>
      <c r="H79" s="136"/>
      <c r="I79" s="167"/>
      <c r="J79" s="136"/>
      <c r="K79" s="141"/>
      <c r="L79" s="141"/>
      <c r="M79" s="141"/>
      <c r="N79" s="141"/>
      <c r="O79" s="141"/>
      <c r="P79" s="141"/>
    </row>
    <row r="80" spans="1:16" s="134" customFormat="1" ht="14.25">
      <c r="A80" s="127" t="s">
        <v>246</v>
      </c>
      <c r="B80" s="125" t="s">
        <v>140</v>
      </c>
      <c r="C80" s="128" t="s">
        <v>537</v>
      </c>
      <c r="D80" s="132" t="s">
        <v>31</v>
      </c>
      <c r="E80" s="129">
        <v>1</v>
      </c>
      <c r="F80" s="167"/>
      <c r="G80" s="136"/>
      <c r="H80" s="136"/>
      <c r="I80" s="167"/>
      <c r="J80" s="136"/>
      <c r="K80" s="141"/>
      <c r="L80" s="141"/>
      <c r="M80" s="141"/>
      <c r="N80" s="141"/>
      <c r="O80" s="141"/>
      <c r="P80" s="141"/>
    </row>
    <row r="81" spans="1:16" s="134" customFormat="1" ht="14.25">
      <c r="A81" s="127" t="s">
        <v>247</v>
      </c>
      <c r="B81" s="125" t="s">
        <v>140</v>
      </c>
      <c r="C81" s="128" t="s">
        <v>538</v>
      </c>
      <c r="D81" s="132" t="s">
        <v>31</v>
      </c>
      <c r="E81" s="129">
        <v>3</v>
      </c>
      <c r="F81" s="167"/>
      <c r="G81" s="136"/>
      <c r="H81" s="136"/>
      <c r="I81" s="167"/>
      <c r="J81" s="136"/>
      <c r="K81" s="141"/>
      <c r="L81" s="141"/>
      <c r="M81" s="141"/>
      <c r="N81" s="141"/>
      <c r="O81" s="141"/>
      <c r="P81" s="141"/>
    </row>
    <row r="82" spans="1:16" s="134" customFormat="1" ht="14.25">
      <c r="A82" s="127" t="s">
        <v>248</v>
      </c>
      <c r="B82" s="125" t="s">
        <v>140</v>
      </c>
      <c r="C82" s="128" t="s">
        <v>539</v>
      </c>
      <c r="D82" s="132" t="s">
        <v>15</v>
      </c>
      <c r="E82" s="129">
        <v>1</v>
      </c>
      <c r="F82" s="167"/>
      <c r="G82" s="136"/>
      <c r="H82" s="136"/>
      <c r="I82" s="167"/>
      <c r="J82" s="136"/>
      <c r="K82" s="141"/>
      <c r="L82" s="141"/>
      <c r="M82" s="141"/>
      <c r="N82" s="141"/>
      <c r="O82" s="141"/>
      <c r="P82" s="141"/>
    </row>
    <row r="83" spans="1:16" s="134" customFormat="1" ht="14.25">
      <c r="A83" s="127" t="s">
        <v>249</v>
      </c>
      <c r="B83" s="125" t="s">
        <v>140</v>
      </c>
      <c r="C83" s="128" t="s">
        <v>540</v>
      </c>
      <c r="D83" s="132" t="s">
        <v>15</v>
      </c>
      <c r="E83" s="129">
        <v>1</v>
      </c>
      <c r="F83" s="167"/>
      <c r="G83" s="136"/>
      <c r="H83" s="136"/>
      <c r="I83" s="167"/>
      <c r="J83" s="136"/>
      <c r="K83" s="141"/>
      <c r="L83" s="141"/>
      <c r="M83" s="141"/>
      <c r="N83" s="141"/>
      <c r="O83" s="141"/>
      <c r="P83" s="141"/>
    </row>
    <row r="84" spans="1:16" s="134" customFormat="1" ht="14.25">
      <c r="A84" s="127" t="s">
        <v>250</v>
      </c>
      <c r="B84" s="125" t="s">
        <v>140</v>
      </c>
      <c r="C84" s="128" t="s">
        <v>253</v>
      </c>
      <c r="D84" s="132" t="s">
        <v>28</v>
      </c>
      <c r="E84" s="129">
        <v>30</v>
      </c>
      <c r="F84" s="167"/>
      <c r="G84" s="136"/>
      <c r="H84" s="136"/>
      <c r="I84" s="167"/>
      <c r="J84" s="136"/>
      <c r="K84" s="141"/>
      <c r="L84" s="141"/>
      <c r="M84" s="141"/>
      <c r="N84" s="141"/>
      <c r="O84" s="141"/>
      <c r="P84" s="141"/>
    </row>
    <row r="85" spans="1:16" s="134" customFormat="1" ht="14.25">
      <c r="A85" s="127" t="s">
        <v>251</v>
      </c>
      <c r="B85" s="125" t="s">
        <v>140</v>
      </c>
      <c r="C85" s="128" t="s">
        <v>254</v>
      </c>
      <c r="D85" s="132" t="s">
        <v>28</v>
      </c>
      <c r="E85" s="129">
        <v>30</v>
      </c>
      <c r="F85" s="167"/>
      <c r="G85" s="136"/>
      <c r="H85" s="136"/>
      <c r="I85" s="167"/>
      <c r="J85" s="136"/>
      <c r="K85" s="141"/>
      <c r="L85" s="141"/>
      <c r="M85" s="141"/>
      <c r="N85" s="141"/>
      <c r="O85" s="141"/>
      <c r="P85" s="141"/>
    </row>
    <row r="86" spans="1:16" ht="15.75" thickBot="1">
      <c r="A86" s="103"/>
      <c r="B86" s="103"/>
      <c r="C86" s="65"/>
      <c r="D86" s="66"/>
      <c r="E86" s="66"/>
      <c r="F86" s="89"/>
      <c r="G86" s="67"/>
      <c r="H86" s="67"/>
      <c r="I86" s="89"/>
      <c r="J86" s="89"/>
      <c r="K86" s="90"/>
      <c r="L86" s="90"/>
      <c r="M86" s="90"/>
      <c r="N86" s="90"/>
      <c r="O86" s="90"/>
      <c r="P86" s="90"/>
    </row>
    <row r="87" spans="1:16" ht="26.25" thickTop="1">
      <c r="A87" s="91"/>
      <c r="B87" s="91"/>
      <c r="C87" s="64" t="s">
        <v>148</v>
      </c>
      <c r="D87" s="92"/>
      <c r="E87" s="93"/>
      <c r="F87" s="94"/>
      <c r="G87" s="94"/>
      <c r="H87" s="94"/>
      <c r="I87" s="94"/>
      <c r="J87" s="94"/>
      <c r="K87" s="95"/>
      <c r="L87" s="96">
        <f>SUM(L12:L86)</f>
        <v>0</v>
      </c>
      <c r="M87" s="96">
        <f>SUM(M12:M86)</f>
        <v>0</v>
      </c>
      <c r="N87" s="96">
        <f>SUM(N12:N86)</f>
        <v>0</v>
      </c>
      <c r="O87" s="96">
        <f>SUM(O12:O86)</f>
        <v>0</v>
      </c>
      <c r="P87" s="96">
        <f>SUM(P12:P86)</f>
        <v>0</v>
      </c>
    </row>
    <row r="88" spans="1:16" ht="12.75">
      <c r="A88" s="116" t="s">
        <v>65</v>
      </c>
      <c r="B88" s="116"/>
      <c r="C88" s="120"/>
      <c r="D88" s="150" t="str">
        <f>N6</f>
        <v>201__ gada __._________</v>
      </c>
      <c r="E88" s="117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</row>
    <row r="89" spans="1:16" ht="12.75">
      <c r="A89" s="112" t="s">
        <v>139</v>
      </c>
      <c r="B89" s="149" t="str">
        <f>N6</f>
        <v>201__ gada __._________</v>
      </c>
      <c r="C89" s="87"/>
      <c r="D89" s="122"/>
      <c r="E89" s="117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</row>
    <row r="90" spans="1:16" ht="12.75">
      <c r="A90" s="116" t="s">
        <v>9</v>
      </c>
      <c r="B90" s="116"/>
      <c r="C90" s="115"/>
      <c r="D90" s="150" t="str">
        <f>N6</f>
        <v>201__ gada __._________</v>
      </c>
      <c r="E90" s="119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</row>
    <row r="91" spans="1:5" ht="12.75">
      <c r="A91" s="116" t="s">
        <v>141</v>
      </c>
      <c r="B91" s="116"/>
      <c r="C91" s="115"/>
      <c r="E91" s="119"/>
    </row>
    <row r="92" spans="1:5" ht="12.75">
      <c r="A92" s="116"/>
      <c r="B92" s="116"/>
      <c r="C92" s="115"/>
      <c r="E92" s="119"/>
    </row>
  </sheetData>
  <mergeCells count="25">
    <mergeCell ref="L8:P8"/>
    <mergeCell ref="A11:E11"/>
    <mergeCell ref="A13:E13"/>
    <mergeCell ref="C78:E78"/>
    <mergeCell ref="C67:E67"/>
    <mergeCell ref="F8:K8"/>
    <mergeCell ref="C20:E20"/>
    <mergeCell ref="A51:E51"/>
    <mergeCell ref="C52:E52"/>
    <mergeCell ref="C58:E58"/>
    <mergeCell ref="C14:E14"/>
    <mergeCell ref="C26:E26"/>
    <mergeCell ref="C33:E33"/>
    <mergeCell ref="C42:E42"/>
    <mergeCell ref="L6:M6"/>
    <mergeCell ref="C2:F2"/>
    <mergeCell ref="C4:E4"/>
    <mergeCell ref="C5:E5"/>
    <mergeCell ref="C6:E6"/>
    <mergeCell ref="C7:E7"/>
    <mergeCell ref="A8:A9"/>
    <mergeCell ref="C8:C9"/>
    <mergeCell ref="D8:D9"/>
    <mergeCell ref="E8:E9"/>
    <mergeCell ref="B8:B9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portrait" paperSize="9" scale="43" r:id="rId1"/>
  <headerFooter>
    <oddFooter>&amp;CLapaspuse &amp;P no &amp;N&amp;R&amp;A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6"/>
  <sheetViews>
    <sheetView showZeros="0" view="pageBreakPreview" zoomScale="90" zoomScaleSheetLayoutView="90" workbookViewId="0" topLeftCell="A1">
      <pane ySplit="10" topLeftCell="A30" activePane="bottomLeft" state="frozen"/>
      <selection pane="bottomLeft" activeCell="C44" sqref="C44"/>
    </sheetView>
  </sheetViews>
  <sheetFormatPr defaultColWidth="9.140625" defaultRowHeight="12.75" outlineLevelRow="1" outlineLevelCol="1"/>
  <cols>
    <col min="1" max="1" width="13.8515625" style="118" customWidth="1"/>
    <col min="2" max="2" width="13.8515625" style="118" hidden="1" customWidth="1"/>
    <col min="3" max="3" width="49.57421875" style="118" customWidth="1"/>
    <col min="4" max="4" width="11.00390625" style="118" customWidth="1"/>
    <col min="5" max="5" width="14.7109375" style="118" customWidth="1"/>
    <col min="6" max="6" width="14.57421875" style="118" customWidth="1" outlineLevel="1"/>
    <col min="7" max="7" width="14.7109375" style="118" customWidth="1" outlineLevel="1"/>
    <col min="8" max="8" width="14.57421875" style="118" customWidth="1" outlineLevel="1"/>
    <col min="9" max="9" width="14.28125" style="118" customWidth="1" outlineLevel="1"/>
    <col min="10" max="12" width="13.7109375" style="118" customWidth="1" outlineLevel="1"/>
    <col min="13" max="13" width="13.28125" style="118" customWidth="1" outlineLevel="1"/>
    <col min="14" max="14" width="13.140625" style="118" customWidth="1" outlineLevel="1"/>
    <col min="15" max="15" width="12.28125" style="118" customWidth="1" outlineLevel="1"/>
    <col min="16" max="16" width="12.421875" style="118" customWidth="1" outlineLevel="1"/>
    <col min="17" max="17" width="10.28125" style="118" bestFit="1" customWidth="1"/>
    <col min="18" max="16384" width="9.140625" style="118" customWidth="1"/>
  </cols>
  <sheetData>
    <row r="1" spans="1:16" s="122" customFormat="1" ht="12.75" outlineLevel="1">
      <c r="A1" s="82"/>
      <c r="B1" s="82"/>
      <c r="C1" s="82"/>
      <c r="D1" s="82"/>
      <c r="E1" s="82"/>
      <c r="F1" s="82"/>
      <c r="G1" s="82"/>
      <c r="H1" s="82"/>
      <c r="I1" s="82"/>
      <c r="J1" s="84"/>
      <c r="K1" s="82"/>
      <c r="L1" s="82"/>
      <c r="M1" s="82"/>
      <c r="N1" s="82"/>
      <c r="O1" s="82"/>
      <c r="P1" s="82"/>
    </row>
    <row r="2" spans="1:16" s="122" customFormat="1" ht="15.75" outlineLevel="1" thickBot="1">
      <c r="A2" s="97"/>
      <c r="B2" s="97"/>
      <c r="C2" s="258" t="s">
        <v>153</v>
      </c>
      <c r="D2" s="258"/>
      <c r="E2" s="258"/>
      <c r="F2" s="258"/>
      <c r="G2" s="82"/>
      <c r="H2" s="82"/>
      <c r="I2" s="82"/>
      <c r="J2" s="84"/>
      <c r="K2" s="82"/>
      <c r="L2" s="82"/>
      <c r="M2" s="82"/>
      <c r="N2" s="82"/>
      <c r="O2" s="82"/>
      <c r="P2" s="82"/>
    </row>
    <row r="3" spans="3:16" s="2" customFormat="1" ht="15.75" customHeight="1" thickTop="1">
      <c r="C3" s="121" t="s">
        <v>152</v>
      </c>
      <c r="D3" s="58"/>
      <c r="E3" s="58"/>
      <c r="F3" s="9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2" customFormat="1" ht="25.5">
      <c r="A4" s="59" t="s">
        <v>16</v>
      </c>
      <c r="B4" s="59"/>
      <c r="C4" s="252" t="str">
        <f>'LT-1;SagatavZemesd'!C4:E4</f>
        <v>Esošās katlu mājas Barkavā efektivitātes paaugstināšana</v>
      </c>
      <c r="D4" s="277"/>
      <c r="E4" s="277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2" customFormat="1" ht="12.75">
      <c r="A5" s="5" t="s">
        <v>17</v>
      </c>
      <c r="B5" s="5"/>
      <c r="C5" s="248" t="str">
        <f>'LT-1;SagatavZemesd'!C5:E5</f>
        <v>Svaru iela 4, Barkava, Barkavas pagasts</v>
      </c>
      <c r="D5" s="249"/>
      <c r="E5" s="249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248" t="str">
        <f>'LT-1;SagatavZemesd'!C6:E6</f>
        <v>SIA "Madonas Siltums"</v>
      </c>
      <c r="D6" s="249"/>
      <c r="E6" s="249"/>
      <c r="F6" s="70"/>
      <c r="G6" s="70"/>
      <c r="H6" s="116"/>
      <c r="I6" s="47" t="s">
        <v>14</v>
      </c>
      <c r="J6" s="148">
        <f>P41</f>
        <v>0</v>
      </c>
      <c r="K6" s="88" t="str">
        <f>'LT-1;SagatavZemesd'!K6</f>
        <v>€</v>
      </c>
      <c r="L6" s="276" t="s">
        <v>139</v>
      </c>
      <c r="M6" s="276"/>
      <c r="N6" s="88" t="str">
        <f>'LT-1;SagatavZemesd'!N6</f>
        <v>201__ gada __._________</v>
      </c>
      <c r="O6" s="72"/>
      <c r="P6" s="72"/>
    </row>
    <row r="7" spans="1:16" s="2" customFormat="1" ht="13.5" thickBot="1">
      <c r="A7" s="5" t="s">
        <v>19</v>
      </c>
      <c r="B7" s="5"/>
      <c r="C7" s="275">
        <f>'LT-1;SagatavZemesd'!C7:E7</f>
        <v>0</v>
      </c>
      <c r="D7" s="249"/>
      <c r="E7" s="249"/>
      <c r="F7" s="71" t="s">
        <v>139</v>
      </c>
      <c r="G7" s="72"/>
      <c r="H7" s="71" t="str">
        <f>'LT-1;SagatavZemesd'!H7</f>
        <v xml:space="preserve">201__ gada cenās uz </v>
      </c>
      <c r="I7" s="5"/>
      <c r="J7" s="71" t="s">
        <v>154</v>
      </c>
      <c r="K7" s="71" t="str">
        <f>'LT-1;SagatavZemesd'!K7</f>
        <v>rasējumiem</v>
      </c>
      <c r="L7" s="5"/>
      <c r="M7" s="5"/>
      <c r="N7" s="72"/>
      <c r="O7" s="72"/>
      <c r="P7" s="72"/>
    </row>
    <row r="8" spans="1:16" s="2" customFormat="1" ht="12.75" customHeight="1">
      <c r="A8" s="268" t="s">
        <v>20</v>
      </c>
      <c r="B8" s="273" t="s">
        <v>136</v>
      </c>
      <c r="C8" s="246" t="s">
        <v>21</v>
      </c>
      <c r="D8" s="271" t="s">
        <v>22</v>
      </c>
      <c r="E8" s="271" t="s">
        <v>23</v>
      </c>
      <c r="F8" s="246" t="s">
        <v>24</v>
      </c>
      <c r="G8" s="246"/>
      <c r="H8" s="246"/>
      <c r="I8" s="246"/>
      <c r="J8" s="246"/>
      <c r="K8" s="246"/>
      <c r="L8" s="246" t="s">
        <v>25</v>
      </c>
      <c r="M8" s="246" t="s">
        <v>25</v>
      </c>
      <c r="N8" s="246"/>
      <c r="O8" s="246"/>
      <c r="P8" s="247"/>
    </row>
    <row r="9" spans="1:16" s="2" customFormat="1" ht="55.5" customHeight="1" thickBot="1">
      <c r="A9" s="269"/>
      <c r="B9" s="274"/>
      <c r="C9" s="270"/>
      <c r="D9" s="272"/>
      <c r="E9" s="272"/>
      <c r="F9" s="51" t="s">
        <v>26</v>
      </c>
      <c r="G9" s="51" t="s">
        <v>71</v>
      </c>
      <c r="H9" s="51" t="s">
        <v>72</v>
      </c>
      <c r="I9" s="73" t="s">
        <v>73</v>
      </c>
      <c r="J9" s="51" t="s">
        <v>74</v>
      </c>
      <c r="K9" s="51" t="s">
        <v>75</v>
      </c>
      <c r="L9" s="51" t="s">
        <v>27</v>
      </c>
      <c r="M9" s="51" t="s">
        <v>76</v>
      </c>
      <c r="N9" s="51" t="s">
        <v>77</v>
      </c>
      <c r="O9" s="51" t="s">
        <v>74</v>
      </c>
      <c r="P9" s="74" t="s">
        <v>78</v>
      </c>
    </row>
    <row r="10" spans="1:16" s="2" customFormat="1" ht="13.5" thickBot="1">
      <c r="A10" s="75">
        <v>1</v>
      </c>
      <c r="B10" s="83">
        <v>2</v>
      </c>
      <c r="C10" s="76">
        <v>3</v>
      </c>
      <c r="D10" s="76">
        <v>4</v>
      </c>
      <c r="E10" s="76">
        <v>5</v>
      </c>
      <c r="F10" s="83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7">
        <v>16</v>
      </c>
    </row>
    <row r="11" spans="1:16" s="134" customFormat="1" ht="14.25">
      <c r="A11" s="127"/>
      <c r="B11" s="125"/>
      <c r="C11" s="128"/>
      <c r="D11" s="132"/>
      <c r="E11" s="129"/>
      <c r="F11" s="137"/>
      <c r="G11" s="136"/>
      <c r="H11" s="137"/>
      <c r="I11" s="139"/>
      <c r="J11" s="136"/>
      <c r="K11" s="136"/>
      <c r="L11" s="136"/>
      <c r="M11" s="136"/>
      <c r="N11" s="136"/>
      <c r="O11" s="136"/>
      <c r="P11" s="136"/>
    </row>
    <row r="12" spans="1:16" s="134" customFormat="1" ht="15">
      <c r="A12" s="279" t="s">
        <v>510</v>
      </c>
      <c r="B12" s="279"/>
      <c r="C12" s="279"/>
      <c r="D12" s="279"/>
      <c r="E12" s="279"/>
      <c r="F12" s="137"/>
      <c r="G12" s="136"/>
      <c r="H12" s="137"/>
      <c r="I12" s="139"/>
      <c r="J12" s="136"/>
      <c r="K12" s="136"/>
      <c r="L12" s="136"/>
      <c r="M12" s="136"/>
      <c r="N12" s="136"/>
      <c r="O12" s="136"/>
      <c r="P12" s="136"/>
    </row>
    <row r="13" spans="1:16" s="134" customFormat="1" ht="14.25">
      <c r="A13" s="127"/>
      <c r="B13" s="127"/>
      <c r="C13" s="280" t="s">
        <v>155</v>
      </c>
      <c r="D13" s="280"/>
      <c r="E13" s="280"/>
      <c r="F13" s="137"/>
      <c r="G13" s="136"/>
      <c r="H13" s="137"/>
      <c r="I13" s="139"/>
      <c r="J13" s="136"/>
      <c r="K13" s="136"/>
      <c r="L13" s="136"/>
      <c r="M13" s="136"/>
      <c r="N13" s="136"/>
      <c r="O13" s="136"/>
      <c r="P13" s="136"/>
    </row>
    <row r="14" spans="1:16" s="134" customFormat="1" ht="25.5">
      <c r="A14" s="127" t="s">
        <v>111</v>
      </c>
      <c r="B14" s="125" t="s">
        <v>140</v>
      </c>
      <c r="C14" s="128" t="s">
        <v>509</v>
      </c>
      <c r="D14" s="132" t="s">
        <v>28</v>
      </c>
      <c r="E14" s="129">
        <f>2.2+4.4</f>
        <v>6.6000000000000005</v>
      </c>
      <c r="F14" s="137"/>
      <c r="G14" s="136"/>
      <c r="H14" s="137"/>
      <c r="I14" s="139"/>
      <c r="J14" s="136"/>
      <c r="K14" s="136"/>
      <c r="L14" s="136"/>
      <c r="M14" s="136"/>
      <c r="N14" s="136"/>
      <c r="O14" s="136"/>
      <c r="P14" s="136"/>
    </row>
    <row r="15" spans="1:16" s="134" customFormat="1" ht="14.25">
      <c r="A15" s="127" t="s">
        <v>112</v>
      </c>
      <c r="B15" s="125" t="s">
        <v>140</v>
      </c>
      <c r="C15" s="128" t="s">
        <v>541</v>
      </c>
      <c r="D15" s="132" t="s">
        <v>542</v>
      </c>
      <c r="E15" s="129">
        <v>9</v>
      </c>
      <c r="F15" s="137"/>
      <c r="G15" s="136"/>
      <c r="H15" s="137"/>
      <c r="I15" s="139"/>
      <c r="J15" s="136"/>
      <c r="K15" s="136"/>
      <c r="L15" s="136"/>
      <c r="M15" s="136"/>
      <c r="N15" s="136"/>
      <c r="O15" s="136"/>
      <c r="P15" s="136"/>
    </row>
    <row r="16" spans="1:16" s="134" customFormat="1" ht="25.5">
      <c r="A16" s="127" t="s">
        <v>406</v>
      </c>
      <c r="B16" s="125" t="s">
        <v>140</v>
      </c>
      <c r="C16" s="128" t="s">
        <v>543</v>
      </c>
      <c r="D16" s="132" t="s">
        <v>542</v>
      </c>
      <c r="E16" s="129">
        <v>7</v>
      </c>
      <c r="F16" s="137"/>
      <c r="G16" s="136"/>
      <c r="H16" s="137"/>
      <c r="I16" s="139"/>
      <c r="J16" s="136"/>
      <c r="K16" s="136"/>
      <c r="L16" s="136"/>
      <c r="M16" s="136"/>
      <c r="N16" s="136"/>
      <c r="O16" s="136"/>
      <c r="P16" s="136"/>
    </row>
    <row r="17" spans="1:16" s="134" customFormat="1" ht="38.25">
      <c r="A17" s="127" t="s">
        <v>113</v>
      </c>
      <c r="B17" s="125" t="s">
        <v>140</v>
      </c>
      <c r="C17" s="128" t="s">
        <v>544</v>
      </c>
      <c r="D17" s="132" t="s">
        <v>30</v>
      </c>
      <c r="E17" s="129">
        <v>2</v>
      </c>
      <c r="F17" s="137"/>
      <c r="G17" s="136"/>
      <c r="H17" s="137"/>
      <c r="I17" s="139"/>
      <c r="J17" s="136"/>
      <c r="K17" s="136"/>
      <c r="L17" s="136"/>
      <c r="M17" s="136"/>
      <c r="N17" s="136"/>
      <c r="O17" s="136"/>
      <c r="P17" s="136"/>
    </row>
    <row r="18" spans="1:16" s="134" customFormat="1" ht="14.25">
      <c r="A18" s="127" t="s">
        <v>114</v>
      </c>
      <c r="B18" s="125" t="s">
        <v>140</v>
      </c>
      <c r="C18" s="128" t="s">
        <v>545</v>
      </c>
      <c r="D18" s="132" t="s">
        <v>28</v>
      </c>
      <c r="E18" s="129">
        <v>1.5</v>
      </c>
      <c r="F18" s="137"/>
      <c r="G18" s="136"/>
      <c r="H18" s="137"/>
      <c r="I18" s="139"/>
      <c r="J18" s="136"/>
      <c r="K18" s="136"/>
      <c r="L18" s="136"/>
      <c r="M18" s="136"/>
      <c r="N18" s="136"/>
      <c r="O18" s="136"/>
      <c r="P18" s="136"/>
    </row>
    <row r="19" spans="1:16" s="134" customFormat="1" ht="38.25">
      <c r="A19" s="127" t="s">
        <v>115</v>
      </c>
      <c r="B19" s="125" t="s">
        <v>140</v>
      </c>
      <c r="C19" s="128" t="s">
        <v>546</v>
      </c>
      <c r="D19" s="132" t="s">
        <v>28</v>
      </c>
      <c r="E19" s="129">
        <f>E14-E20</f>
        <v>4.4</v>
      </c>
      <c r="F19" s="137"/>
      <c r="G19" s="136"/>
      <c r="H19" s="137"/>
      <c r="I19" s="139"/>
      <c r="J19" s="136"/>
      <c r="K19" s="136"/>
      <c r="L19" s="136"/>
      <c r="M19" s="136"/>
      <c r="N19" s="136"/>
      <c r="O19" s="136"/>
      <c r="P19" s="136"/>
    </row>
    <row r="20" spans="1:16" s="134" customFormat="1" ht="38.25">
      <c r="A20" s="127" t="s">
        <v>116</v>
      </c>
      <c r="B20" s="125" t="s">
        <v>140</v>
      </c>
      <c r="C20" s="128" t="s">
        <v>547</v>
      </c>
      <c r="D20" s="132" t="s">
        <v>28</v>
      </c>
      <c r="E20" s="129">
        <f>2.2</f>
        <v>2.2</v>
      </c>
      <c r="F20" s="137"/>
      <c r="G20" s="136"/>
      <c r="H20" s="137"/>
      <c r="I20" s="139"/>
      <c r="J20" s="136"/>
      <c r="K20" s="136"/>
      <c r="L20" s="136"/>
      <c r="M20" s="136"/>
      <c r="N20" s="136"/>
      <c r="O20" s="136"/>
      <c r="P20" s="136"/>
    </row>
    <row r="21" spans="1:16" s="134" customFormat="1" ht="25.5">
      <c r="A21" s="127" t="s">
        <v>117</v>
      </c>
      <c r="B21" s="125" t="s">
        <v>140</v>
      </c>
      <c r="C21" s="128" t="s">
        <v>548</v>
      </c>
      <c r="D21" s="132" t="s">
        <v>28</v>
      </c>
      <c r="E21" s="129">
        <f>E19</f>
        <v>4.4</v>
      </c>
      <c r="F21" s="137"/>
      <c r="G21" s="136"/>
      <c r="H21" s="137"/>
      <c r="I21" s="139"/>
      <c r="J21" s="136"/>
      <c r="K21" s="136"/>
      <c r="L21" s="136"/>
      <c r="M21" s="136"/>
      <c r="N21" s="136"/>
      <c r="O21" s="136"/>
      <c r="P21" s="136"/>
    </row>
    <row r="22" spans="1:16" s="134" customFormat="1" ht="51">
      <c r="A22" s="127" t="s">
        <v>118</v>
      </c>
      <c r="B22" s="125" t="s">
        <v>140</v>
      </c>
      <c r="C22" s="128" t="s">
        <v>511</v>
      </c>
      <c r="D22" s="132" t="s">
        <v>549</v>
      </c>
      <c r="E22" s="129">
        <f>E14</f>
        <v>6.6000000000000005</v>
      </c>
      <c r="F22" s="137"/>
      <c r="G22" s="136"/>
      <c r="H22" s="137"/>
      <c r="I22" s="139"/>
      <c r="J22" s="136"/>
      <c r="K22" s="136"/>
      <c r="L22" s="136"/>
      <c r="M22" s="136"/>
      <c r="N22" s="136"/>
      <c r="O22" s="136"/>
      <c r="P22" s="136"/>
    </row>
    <row r="23" spans="1:16" s="134" customFormat="1" ht="25.5">
      <c r="A23" s="127" t="s">
        <v>119</v>
      </c>
      <c r="B23" s="125" t="s">
        <v>140</v>
      </c>
      <c r="C23" s="128" t="s">
        <v>512</v>
      </c>
      <c r="D23" s="132" t="s">
        <v>549</v>
      </c>
      <c r="E23" s="129">
        <f>E22</f>
        <v>6.6000000000000005</v>
      </c>
      <c r="F23" s="137"/>
      <c r="G23" s="136"/>
      <c r="H23" s="137"/>
      <c r="I23" s="139"/>
      <c r="J23" s="136"/>
      <c r="K23" s="136"/>
      <c r="L23" s="136"/>
      <c r="M23" s="136"/>
      <c r="N23" s="136"/>
      <c r="O23" s="136"/>
      <c r="P23" s="136"/>
    </row>
    <row r="24" spans="1:16" s="134" customFormat="1" ht="25.5">
      <c r="A24" s="127" t="s">
        <v>120</v>
      </c>
      <c r="B24" s="125" t="s">
        <v>140</v>
      </c>
      <c r="C24" s="128" t="s">
        <v>550</v>
      </c>
      <c r="D24" s="132" t="s">
        <v>28</v>
      </c>
      <c r="E24" s="129">
        <f>E20</f>
        <v>2.2</v>
      </c>
      <c r="F24" s="137"/>
      <c r="G24" s="136"/>
      <c r="H24" s="137"/>
      <c r="I24" s="139"/>
      <c r="J24" s="136"/>
      <c r="K24" s="136"/>
      <c r="L24" s="136"/>
      <c r="M24" s="136"/>
      <c r="N24" s="136"/>
      <c r="O24" s="136"/>
      <c r="P24" s="136"/>
    </row>
    <row r="25" spans="1:16" s="134" customFormat="1" ht="25.5">
      <c r="A25" s="127" t="s">
        <v>121</v>
      </c>
      <c r="B25" s="125" t="s">
        <v>140</v>
      </c>
      <c r="C25" s="128" t="s">
        <v>551</v>
      </c>
      <c r="D25" s="132" t="s">
        <v>28</v>
      </c>
      <c r="E25" s="129">
        <f>E19</f>
        <v>4.4</v>
      </c>
      <c r="F25" s="137"/>
      <c r="G25" s="136"/>
      <c r="H25" s="137"/>
      <c r="I25" s="139"/>
      <c r="J25" s="136"/>
      <c r="K25" s="136"/>
      <c r="L25" s="136"/>
      <c r="M25" s="136"/>
      <c r="N25" s="136"/>
      <c r="O25" s="136"/>
      <c r="P25" s="136"/>
    </row>
    <row r="26" spans="1:16" s="134" customFormat="1" ht="14.25">
      <c r="A26" s="127" t="s">
        <v>122</v>
      </c>
      <c r="B26" s="125" t="s">
        <v>140</v>
      </c>
      <c r="C26" s="128" t="s">
        <v>513</v>
      </c>
      <c r="D26" s="132" t="str">
        <f>D25</f>
        <v>m</v>
      </c>
      <c r="E26" s="129">
        <f>E14-3</f>
        <v>3.6000000000000005</v>
      </c>
      <c r="F26" s="137"/>
      <c r="G26" s="136"/>
      <c r="H26" s="137"/>
      <c r="I26" s="139"/>
      <c r="J26" s="136"/>
      <c r="K26" s="136"/>
      <c r="L26" s="136"/>
      <c r="M26" s="136"/>
      <c r="N26" s="136"/>
      <c r="O26" s="136"/>
      <c r="P26" s="136"/>
    </row>
    <row r="27" spans="1:16" s="134" customFormat="1" ht="63.75">
      <c r="A27" s="127" t="s">
        <v>123</v>
      </c>
      <c r="B27" s="125" t="s">
        <v>140</v>
      </c>
      <c r="C27" s="128" t="s">
        <v>552</v>
      </c>
      <c r="D27" s="132" t="s">
        <v>15</v>
      </c>
      <c r="E27" s="129">
        <v>1</v>
      </c>
      <c r="F27" s="137"/>
      <c r="G27" s="136"/>
      <c r="H27" s="137"/>
      <c r="I27" s="139"/>
      <c r="J27" s="136"/>
      <c r="K27" s="136"/>
      <c r="L27" s="136"/>
      <c r="M27" s="136"/>
      <c r="N27" s="136"/>
      <c r="O27" s="136"/>
      <c r="P27" s="136"/>
    </row>
    <row r="28" spans="1:16" s="134" customFormat="1" ht="63.75">
      <c r="A28" s="127" t="s">
        <v>124</v>
      </c>
      <c r="B28" s="125" t="s">
        <v>140</v>
      </c>
      <c r="C28" s="128" t="s">
        <v>553</v>
      </c>
      <c r="D28" s="132" t="s">
        <v>15</v>
      </c>
      <c r="E28" s="129">
        <v>1</v>
      </c>
      <c r="F28" s="137"/>
      <c r="G28" s="136"/>
      <c r="H28" s="137"/>
      <c r="I28" s="139"/>
      <c r="J28" s="136"/>
      <c r="K28" s="136"/>
      <c r="L28" s="136"/>
      <c r="M28" s="136"/>
      <c r="N28" s="136"/>
      <c r="O28" s="136"/>
      <c r="P28" s="136"/>
    </row>
    <row r="29" spans="1:16" s="134" customFormat="1" ht="25.5">
      <c r="A29" s="127" t="s">
        <v>125</v>
      </c>
      <c r="B29" s="125" t="s">
        <v>140</v>
      </c>
      <c r="C29" s="128" t="s">
        <v>514</v>
      </c>
      <c r="D29" s="132" t="s">
        <v>350</v>
      </c>
      <c r="E29" s="129">
        <v>3</v>
      </c>
      <c r="F29" s="137"/>
      <c r="G29" s="136"/>
      <c r="H29" s="137"/>
      <c r="I29" s="139"/>
      <c r="J29" s="136"/>
      <c r="K29" s="136"/>
      <c r="L29" s="136"/>
      <c r="M29" s="136"/>
      <c r="N29" s="136"/>
      <c r="O29" s="136"/>
      <c r="P29" s="136"/>
    </row>
    <row r="30" spans="1:16" s="134" customFormat="1" ht="25.5">
      <c r="A30" s="127" t="s">
        <v>126</v>
      </c>
      <c r="B30" s="125" t="s">
        <v>140</v>
      </c>
      <c r="C30" s="128" t="s">
        <v>515</v>
      </c>
      <c r="D30" s="132" t="s">
        <v>15</v>
      </c>
      <c r="E30" s="129">
        <v>1</v>
      </c>
      <c r="F30" s="137"/>
      <c r="G30" s="136"/>
      <c r="H30" s="137"/>
      <c r="I30" s="139"/>
      <c r="J30" s="136"/>
      <c r="K30" s="136"/>
      <c r="L30" s="136"/>
      <c r="M30" s="136"/>
      <c r="N30" s="136"/>
      <c r="O30" s="136"/>
      <c r="P30" s="136"/>
    </row>
    <row r="31" spans="1:16" s="134" customFormat="1" ht="14.25">
      <c r="A31" s="127" t="s">
        <v>127</v>
      </c>
      <c r="B31" s="125" t="s">
        <v>140</v>
      </c>
      <c r="C31" s="128" t="s">
        <v>554</v>
      </c>
      <c r="D31" s="132" t="s">
        <v>15</v>
      </c>
      <c r="E31" s="129">
        <v>1</v>
      </c>
      <c r="F31" s="137"/>
      <c r="G31" s="136"/>
      <c r="H31" s="137"/>
      <c r="I31" s="139"/>
      <c r="J31" s="136"/>
      <c r="K31" s="136"/>
      <c r="L31" s="136"/>
      <c r="M31" s="136"/>
      <c r="N31" s="136"/>
      <c r="O31" s="136"/>
      <c r="P31" s="136"/>
    </row>
    <row r="32" spans="1:16" s="134" customFormat="1" ht="51">
      <c r="A32" s="127" t="s">
        <v>128</v>
      </c>
      <c r="B32" s="125" t="s">
        <v>140</v>
      </c>
      <c r="C32" s="128" t="s">
        <v>555</v>
      </c>
      <c r="D32" s="132" t="s">
        <v>30</v>
      </c>
      <c r="E32" s="129">
        <v>1</v>
      </c>
      <c r="F32" s="137"/>
      <c r="G32" s="136"/>
      <c r="H32" s="137"/>
      <c r="I32" s="139"/>
      <c r="J32" s="136"/>
      <c r="K32" s="136"/>
      <c r="L32" s="136"/>
      <c r="M32" s="136"/>
      <c r="N32" s="136"/>
      <c r="O32" s="136"/>
      <c r="P32" s="136"/>
    </row>
    <row r="33" spans="1:16" s="134" customFormat="1" ht="38.25">
      <c r="A33" s="127" t="s">
        <v>129</v>
      </c>
      <c r="B33" s="125" t="s">
        <v>140</v>
      </c>
      <c r="C33" s="128" t="s">
        <v>556</v>
      </c>
      <c r="D33" s="132" t="s">
        <v>557</v>
      </c>
      <c r="E33" s="129">
        <v>2</v>
      </c>
      <c r="F33" s="137"/>
      <c r="G33" s="136"/>
      <c r="H33" s="137"/>
      <c r="I33" s="139"/>
      <c r="J33" s="136"/>
      <c r="K33" s="136"/>
      <c r="L33" s="136"/>
      <c r="M33" s="136"/>
      <c r="N33" s="136"/>
      <c r="O33" s="136"/>
      <c r="P33" s="136"/>
    </row>
    <row r="34" spans="1:16" s="134" customFormat="1" ht="38.25">
      <c r="A34" s="127" t="s">
        <v>130</v>
      </c>
      <c r="B34" s="125" t="s">
        <v>140</v>
      </c>
      <c r="C34" s="128" t="s">
        <v>558</v>
      </c>
      <c r="D34" s="132" t="s">
        <v>28</v>
      </c>
      <c r="E34" s="129">
        <f>E19</f>
        <v>4.4</v>
      </c>
      <c r="F34" s="137"/>
      <c r="G34" s="136"/>
      <c r="H34" s="137"/>
      <c r="I34" s="139"/>
      <c r="J34" s="136"/>
      <c r="K34" s="136"/>
      <c r="L34" s="136"/>
      <c r="M34" s="136"/>
      <c r="N34" s="136"/>
      <c r="O34" s="136"/>
      <c r="P34" s="136"/>
    </row>
    <row r="35" spans="1:16" s="134" customFormat="1" ht="38.25">
      <c r="A35" s="127" t="s">
        <v>131</v>
      </c>
      <c r="B35" s="125" t="s">
        <v>140</v>
      </c>
      <c r="C35" s="128" t="s">
        <v>559</v>
      </c>
      <c r="D35" s="132" t="s">
        <v>28</v>
      </c>
      <c r="E35" s="129">
        <f>2.2</f>
        <v>2.2</v>
      </c>
      <c r="F35" s="137"/>
      <c r="G35" s="136"/>
      <c r="H35" s="137"/>
      <c r="I35" s="139"/>
      <c r="J35" s="136"/>
      <c r="K35" s="136"/>
      <c r="L35" s="136"/>
      <c r="M35" s="136"/>
      <c r="N35" s="136"/>
      <c r="O35" s="136"/>
      <c r="P35" s="136"/>
    </row>
    <row r="36" spans="1:16" s="134" customFormat="1" ht="14.25">
      <c r="A36" s="127" t="s">
        <v>132</v>
      </c>
      <c r="B36" s="125" t="s">
        <v>140</v>
      </c>
      <c r="C36" s="128" t="s">
        <v>560</v>
      </c>
      <c r="D36" s="132" t="s">
        <v>28</v>
      </c>
      <c r="E36" s="129">
        <f>6.6</f>
        <v>6.6</v>
      </c>
      <c r="F36" s="137"/>
      <c r="G36" s="136"/>
      <c r="H36" s="137"/>
      <c r="I36" s="139"/>
      <c r="J36" s="136"/>
      <c r="K36" s="136"/>
      <c r="L36" s="136"/>
      <c r="M36" s="136"/>
      <c r="N36" s="136"/>
      <c r="O36" s="136"/>
      <c r="P36" s="136"/>
    </row>
    <row r="37" spans="1:16" s="134" customFormat="1" ht="14.25">
      <c r="A37" s="127" t="s">
        <v>133</v>
      </c>
      <c r="B37" s="125" t="s">
        <v>140</v>
      </c>
      <c r="C37" s="128" t="s">
        <v>561</v>
      </c>
      <c r="D37" s="132" t="s">
        <v>28</v>
      </c>
      <c r="E37" s="129">
        <f>E36</f>
        <v>6.6</v>
      </c>
      <c r="F37" s="137"/>
      <c r="G37" s="136"/>
      <c r="H37" s="137"/>
      <c r="I37" s="139"/>
      <c r="J37" s="136"/>
      <c r="K37" s="136"/>
      <c r="L37" s="136"/>
      <c r="M37" s="136"/>
      <c r="N37" s="136"/>
      <c r="O37" s="136"/>
      <c r="P37" s="136"/>
    </row>
    <row r="38" spans="1:16" s="134" customFormat="1" ht="14.25">
      <c r="A38" s="127" t="s">
        <v>134</v>
      </c>
      <c r="B38" s="125" t="s">
        <v>140</v>
      </c>
      <c r="C38" s="128" t="s">
        <v>562</v>
      </c>
      <c r="D38" s="132" t="s">
        <v>563</v>
      </c>
      <c r="E38" s="129">
        <v>9</v>
      </c>
      <c r="F38" s="137"/>
      <c r="G38" s="136"/>
      <c r="H38" s="137"/>
      <c r="I38" s="139"/>
      <c r="J38" s="136"/>
      <c r="K38" s="136"/>
      <c r="L38" s="136"/>
      <c r="M38" s="136"/>
      <c r="N38" s="136"/>
      <c r="O38" s="136"/>
      <c r="P38" s="136"/>
    </row>
    <row r="39" spans="1:16" s="134" customFormat="1" ht="14.25">
      <c r="A39" s="127" t="s">
        <v>135</v>
      </c>
      <c r="B39" s="125" t="s">
        <v>140</v>
      </c>
      <c r="C39" s="128" t="s">
        <v>564</v>
      </c>
      <c r="D39" s="132" t="s">
        <v>563</v>
      </c>
      <c r="E39" s="129">
        <v>7</v>
      </c>
      <c r="F39" s="137"/>
      <c r="G39" s="136"/>
      <c r="H39" s="137"/>
      <c r="I39" s="139"/>
      <c r="J39" s="136"/>
      <c r="K39" s="136"/>
      <c r="L39" s="136"/>
      <c r="M39" s="136"/>
      <c r="N39" s="136"/>
      <c r="O39" s="136"/>
      <c r="P39" s="136"/>
    </row>
    <row r="40" spans="1:16" ht="15.75" thickBot="1">
      <c r="A40" s="103"/>
      <c r="B40" s="103"/>
      <c r="C40" s="65"/>
      <c r="D40" s="66"/>
      <c r="E40" s="66"/>
      <c r="F40" s="89"/>
      <c r="G40" s="67"/>
      <c r="H40" s="67"/>
      <c r="I40" s="89"/>
      <c r="J40" s="89"/>
      <c r="K40" s="90"/>
      <c r="L40" s="90"/>
      <c r="M40" s="90"/>
      <c r="N40" s="90"/>
      <c r="O40" s="90"/>
      <c r="P40" s="90"/>
    </row>
    <row r="41" spans="1:16" ht="26.25" thickTop="1">
      <c r="A41" s="91"/>
      <c r="B41" s="91"/>
      <c r="C41" s="64" t="s">
        <v>148</v>
      </c>
      <c r="D41" s="92"/>
      <c r="E41" s="93"/>
      <c r="F41" s="94"/>
      <c r="G41" s="94"/>
      <c r="H41" s="94"/>
      <c r="I41" s="94"/>
      <c r="J41" s="94"/>
      <c r="K41" s="95"/>
      <c r="L41" s="96">
        <f>SUM(L11:L40)</f>
        <v>0</v>
      </c>
      <c r="M41" s="96">
        <f>SUM(M11:M40)</f>
        <v>0</v>
      </c>
      <c r="N41" s="96">
        <f>SUM(N11:N40)</f>
        <v>0</v>
      </c>
      <c r="O41" s="96">
        <f>SUM(O11:O40)</f>
        <v>0</v>
      </c>
      <c r="P41" s="96">
        <f>SUM(P11:P40)</f>
        <v>0</v>
      </c>
    </row>
    <row r="42" spans="1:16" ht="12.75">
      <c r="A42" s="116" t="s">
        <v>65</v>
      </c>
      <c r="B42" s="116"/>
      <c r="C42" s="120"/>
      <c r="D42" s="150" t="str">
        <f>N6</f>
        <v>201__ gada __._________</v>
      </c>
      <c r="E42" s="117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</row>
    <row r="43" spans="1:16" ht="12.75">
      <c r="A43" s="112"/>
      <c r="B43" s="149"/>
      <c r="C43" s="87"/>
      <c r="D43" s="122"/>
      <c r="E43" s="117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</row>
    <row r="44" spans="1:16" ht="12.75">
      <c r="A44" s="116" t="s">
        <v>9</v>
      </c>
      <c r="B44" s="116"/>
      <c r="C44" s="115"/>
      <c r="D44" s="150" t="str">
        <f>N6</f>
        <v>201__ gada __._________</v>
      </c>
      <c r="E44" s="119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</row>
    <row r="45" spans="1:5" ht="12.75">
      <c r="A45" s="116" t="s">
        <v>141</v>
      </c>
      <c r="B45" s="116" t="str">
        <f>'LT-1;SagatavZemesd'!B44</f>
        <v>3-00672</v>
      </c>
      <c r="C45" s="115"/>
      <c r="E45" s="119"/>
    </row>
    <row r="46" spans="1:5" ht="12.75">
      <c r="A46" s="116"/>
      <c r="B46" s="116"/>
      <c r="C46" s="115"/>
      <c r="E46" s="119"/>
    </row>
  </sheetData>
  <mergeCells count="15">
    <mergeCell ref="B8:B9"/>
    <mergeCell ref="A8:A9"/>
    <mergeCell ref="A12:E12"/>
    <mergeCell ref="C13:E13"/>
    <mergeCell ref="C2:F2"/>
    <mergeCell ref="C4:E4"/>
    <mergeCell ref="C5:E5"/>
    <mergeCell ref="C6:E6"/>
    <mergeCell ref="C7:E7"/>
    <mergeCell ref="L6:M6"/>
    <mergeCell ref="L8:P8"/>
    <mergeCell ref="C8:C9"/>
    <mergeCell ref="D8:D9"/>
    <mergeCell ref="E8:E9"/>
    <mergeCell ref="F8:K8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portrait" paperSize="9" scale="40" r:id="rId1"/>
  <headerFooter>
    <oddFooter>&amp;CLapaspuse &amp;P no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60"/>
  <sheetViews>
    <sheetView showZeros="0" view="pageBreakPreview" zoomScaleSheetLayoutView="100" workbookViewId="0" topLeftCell="A136">
      <selection activeCell="G18" sqref="G18"/>
    </sheetView>
  </sheetViews>
  <sheetFormatPr defaultColWidth="9.140625" defaultRowHeight="12.75" outlineLevelCol="1"/>
  <cols>
    <col min="1" max="1" width="13.8515625" style="80" customWidth="1"/>
    <col min="2" max="2" width="13.8515625" style="118" hidden="1" customWidth="1"/>
    <col min="3" max="3" width="45.57421875" style="80" customWidth="1"/>
    <col min="4" max="4" width="7.140625" style="80" customWidth="1"/>
    <col min="5" max="5" width="14.57421875" style="80" customWidth="1"/>
    <col min="6" max="6" width="11.140625" style="80" customWidth="1" outlineLevel="1"/>
    <col min="7" max="8" width="10.7109375" style="80" customWidth="1" outlineLevel="1"/>
    <col min="9" max="9" width="9.7109375" style="80" customWidth="1" outlineLevel="1"/>
    <col min="10" max="10" width="10.28125" style="80" customWidth="1" outlineLevel="1"/>
    <col min="11" max="12" width="9.7109375" style="80" customWidth="1" outlineLevel="1"/>
    <col min="13" max="13" width="9.28125" style="80" customWidth="1" outlineLevel="1"/>
    <col min="14" max="14" width="9.140625" style="80" customWidth="1" outlineLevel="1"/>
    <col min="15" max="15" width="8.421875" style="80" customWidth="1" outlineLevel="1"/>
    <col min="16" max="16" width="8.00390625" style="80" customWidth="1" outlineLevel="1"/>
    <col min="17" max="17" width="10.28125" style="80" bestFit="1" customWidth="1"/>
    <col min="18" max="16384" width="9.140625" style="80" customWidth="1"/>
  </cols>
  <sheetData>
    <row r="1" spans="1:16" ht="12.75">
      <c r="A1" s="82"/>
      <c r="B1" s="82"/>
      <c r="C1" s="82"/>
      <c r="D1" s="82"/>
      <c r="E1" s="82"/>
      <c r="F1" s="82"/>
      <c r="G1" s="82"/>
      <c r="H1" s="82"/>
      <c r="I1" s="82"/>
      <c r="J1" s="84"/>
      <c r="K1" s="82"/>
      <c r="L1" s="82"/>
      <c r="M1" s="82"/>
      <c r="N1" s="82"/>
      <c r="O1" s="82"/>
      <c r="P1" s="82"/>
    </row>
    <row r="2" spans="1:16" ht="15.75" thickBot="1">
      <c r="A2" s="97"/>
      <c r="B2" s="97"/>
      <c r="C2" s="258" t="s">
        <v>156</v>
      </c>
      <c r="D2" s="258"/>
      <c r="E2" s="258"/>
      <c r="F2" s="258"/>
      <c r="G2" s="97"/>
      <c r="H2" s="97"/>
      <c r="I2" s="97"/>
      <c r="J2" s="101"/>
      <c r="K2" s="97"/>
      <c r="L2" s="97"/>
      <c r="M2" s="97"/>
      <c r="N2" s="97"/>
      <c r="O2" s="97"/>
      <c r="P2" s="97"/>
    </row>
    <row r="3" spans="3:16" s="2" customFormat="1" ht="15.75" thickTop="1">
      <c r="C3" s="281" t="s">
        <v>255</v>
      </c>
      <c r="D3" s="281"/>
      <c r="E3" s="281"/>
      <c r="F3" s="9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2" customFormat="1" ht="25.5">
      <c r="A4" s="59" t="s">
        <v>16</v>
      </c>
      <c r="B4" s="59"/>
      <c r="C4" s="277" t="str">
        <f>'LT-1;SagatavZemesd'!C4:E4</f>
        <v>Esošās katlu mājas Barkavā efektivitātes paaugstināšana</v>
      </c>
      <c r="D4" s="277"/>
      <c r="E4" s="277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2" customFormat="1" ht="12.75">
      <c r="A5" s="5" t="s">
        <v>17</v>
      </c>
      <c r="B5" s="5"/>
      <c r="C5" s="249" t="str">
        <f>'LT-1;SagatavZemesd'!C5:E5</f>
        <v>Svaru iela 4, Barkava, Barkavas pagasts</v>
      </c>
      <c r="D5" s="249"/>
      <c r="E5" s="249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249" t="str">
        <f>'LT-1;SagatavZemesd'!C6:E6</f>
        <v>SIA "Madonas Siltums"</v>
      </c>
      <c r="D6" s="249"/>
      <c r="E6" s="249"/>
      <c r="F6" s="70"/>
      <c r="G6" s="70"/>
      <c r="H6" s="116"/>
      <c r="I6" s="47" t="s">
        <v>14</v>
      </c>
      <c r="J6" s="148">
        <f>P151</f>
        <v>0</v>
      </c>
      <c r="K6" s="88" t="str">
        <f>'LT-1;SagatavZemesd'!K6</f>
        <v>€</v>
      </c>
      <c r="L6" s="276" t="s">
        <v>139</v>
      </c>
      <c r="M6" s="276"/>
      <c r="N6" s="88" t="str">
        <f>'LT-1;SagatavZemesd'!N6</f>
        <v>201__ gada __._________</v>
      </c>
      <c r="O6" s="72"/>
      <c r="P6" s="72"/>
    </row>
    <row r="7" spans="1:16" s="2" customFormat="1" ht="13.5" thickBot="1">
      <c r="A7" s="5" t="s">
        <v>19</v>
      </c>
      <c r="B7" s="5"/>
      <c r="C7" s="249">
        <f>'LT-1;SagatavZemesd'!C7:E7</f>
        <v>0</v>
      </c>
      <c r="D7" s="249"/>
      <c r="E7" s="249"/>
      <c r="F7" s="71" t="s">
        <v>139</v>
      </c>
      <c r="G7" s="72"/>
      <c r="H7" s="71" t="str">
        <f>'LT-1;SagatavZemesd'!H7</f>
        <v xml:space="preserve">201__ gada cenās uz </v>
      </c>
      <c r="I7" s="5"/>
      <c r="J7" s="71" t="s">
        <v>142</v>
      </c>
      <c r="K7" s="71" t="str">
        <f>'LT-1;SagatavZemesd'!K7</f>
        <v>rasējumiem</v>
      </c>
      <c r="L7" s="5"/>
      <c r="M7" s="5"/>
      <c r="N7" s="72"/>
      <c r="O7" s="72"/>
      <c r="P7" s="72"/>
    </row>
    <row r="8" spans="1:16" s="2" customFormat="1" ht="12.75">
      <c r="A8" s="268" t="s">
        <v>20</v>
      </c>
      <c r="B8" s="273" t="s">
        <v>136</v>
      </c>
      <c r="C8" s="246" t="s">
        <v>21</v>
      </c>
      <c r="D8" s="271" t="s">
        <v>22</v>
      </c>
      <c r="E8" s="271" t="s">
        <v>23</v>
      </c>
      <c r="F8" s="246" t="s">
        <v>24</v>
      </c>
      <c r="G8" s="246"/>
      <c r="H8" s="246"/>
      <c r="I8" s="246"/>
      <c r="J8" s="246"/>
      <c r="K8" s="246"/>
      <c r="L8" s="246" t="s">
        <v>25</v>
      </c>
      <c r="M8" s="246" t="s">
        <v>25</v>
      </c>
      <c r="N8" s="246"/>
      <c r="O8" s="246"/>
      <c r="P8" s="247"/>
    </row>
    <row r="9" spans="1:16" s="2" customFormat="1" ht="51.75" customHeight="1" thickBot="1">
      <c r="A9" s="269"/>
      <c r="B9" s="274"/>
      <c r="C9" s="270"/>
      <c r="D9" s="272"/>
      <c r="E9" s="272"/>
      <c r="F9" s="51" t="s">
        <v>26</v>
      </c>
      <c r="G9" s="51" t="s">
        <v>71</v>
      </c>
      <c r="H9" s="51" t="s">
        <v>72</v>
      </c>
      <c r="I9" s="73" t="s">
        <v>73</v>
      </c>
      <c r="J9" s="51" t="s">
        <v>74</v>
      </c>
      <c r="K9" s="51" t="s">
        <v>75</v>
      </c>
      <c r="L9" s="51" t="s">
        <v>27</v>
      </c>
      <c r="M9" s="51" t="s">
        <v>76</v>
      </c>
      <c r="N9" s="51" t="s">
        <v>77</v>
      </c>
      <c r="O9" s="51" t="s">
        <v>74</v>
      </c>
      <c r="P9" s="74" t="s">
        <v>78</v>
      </c>
    </row>
    <row r="10" spans="1:16" s="2" customFormat="1" ht="13.5" thickBot="1">
      <c r="A10" s="75">
        <v>1</v>
      </c>
      <c r="B10" s="83">
        <v>2</v>
      </c>
      <c r="C10" s="76">
        <v>3</v>
      </c>
      <c r="D10" s="76">
        <v>4</v>
      </c>
      <c r="E10" s="76">
        <v>5</v>
      </c>
      <c r="F10" s="83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7">
        <v>16</v>
      </c>
    </row>
    <row r="11" spans="1:16" s="62" customFormat="1" ht="15">
      <c r="A11" s="278" t="s">
        <v>334</v>
      </c>
      <c r="B11" s="278"/>
      <c r="C11" s="278"/>
      <c r="D11" s="278"/>
      <c r="E11" s="278"/>
      <c r="F11" s="68"/>
      <c r="G11" s="138"/>
      <c r="H11" s="25"/>
      <c r="I11" s="25"/>
      <c r="J11" s="25"/>
      <c r="K11" s="60"/>
      <c r="L11" s="60"/>
      <c r="M11" s="60"/>
      <c r="N11" s="60"/>
      <c r="O11" s="60"/>
      <c r="P11" s="61"/>
    </row>
    <row r="12" spans="1:16" s="134" customFormat="1" ht="14.25">
      <c r="A12" s="127" t="s">
        <v>66</v>
      </c>
      <c r="B12" s="125" t="s">
        <v>140</v>
      </c>
      <c r="C12" s="130" t="s">
        <v>495</v>
      </c>
      <c r="D12" s="129" t="s">
        <v>31</v>
      </c>
      <c r="E12" s="133">
        <v>1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54"/>
    </row>
    <row r="13" spans="1:16" s="134" customFormat="1" ht="25.5">
      <c r="A13" s="127" t="s">
        <v>67</v>
      </c>
      <c r="B13" s="125" t="s">
        <v>140</v>
      </c>
      <c r="C13" s="130" t="s">
        <v>696</v>
      </c>
      <c r="D13" s="129" t="s">
        <v>31</v>
      </c>
      <c r="E13" s="133">
        <v>1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54"/>
    </row>
    <row r="14" spans="1:16" s="134" customFormat="1" ht="38.25">
      <c r="A14" s="127" t="s">
        <v>68</v>
      </c>
      <c r="B14" s="125" t="s">
        <v>140</v>
      </c>
      <c r="C14" s="130" t="s">
        <v>697</v>
      </c>
      <c r="D14" s="129" t="s">
        <v>31</v>
      </c>
      <c r="E14" s="133">
        <v>1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54"/>
    </row>
    <row r="15" spans="1:16" s="134" customFormat="1" ht="51">
      <c r="A15" s="127" t="s">
        <v>69</v>
      </c>
      <c r="B15" s="125" t="s">
        <v>140</v>
      </c>
      <c r="C15" s="130" t="s">
        <v>715</v>
      </c>
      <c r="D15" s="129" t="s">
        <v>31</v>
      </c>
      <c r="E15" s="133">
        <v>1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54"/>
    </row>
    <row r="16" spans="1:16" s="134" customFormat="1" ht="14.25">
      <c r="A16" s="127" t="s">
        <v>70</v>
      </c>
      <c r="B16" s="125" t="s">
        <v>140</v>
      </c>
      <c r="C16" s="130" t="s">
        <v>256</v>
      </c>
      <c r="D16" s="129" t="s">
        <v>31</v>
      </c>
      <c r="E16" s="133">
        <v>2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54"/>
    </row>
    <row r="17" spans="1:16" s="134" customFormat="1" ht="14.25">
      <c r="A17" s="127" t="s">
        <v>102</v>
      </c>
      <c r="B17" s="125" t="s">
        <v>140</v>
      </c>
      <c r="C17" s="130" t="s">
        <v>257</v>
      </c>
      <c r="D17" s="129" t="s">
        <v>31</v>
      </c>
      <c r="E17" s="133">
        <v>1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54"/>
    </row>
    <row r="18" spans="1:16" s="134" customFormat="1" ht="25.5">
      <c r="A18" s="127" t="s">
        <v>103</v>
      </c>
      <c r="B18" s="125" t="s">
        <v>140</v>
      </c>
      <c r="C18" s="130" t="s">
        <v>698</v>
      </c>
      <c r="D18" s="129" t="s">
        <v>31</v>
      </c>
      <c r="E18" s="133">
        <v>1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54"/>
    </row>
    <row r="19" spans="1:16" s="134" customFormat="1" ht="25.5">
      <c r="A19" s="127" t="s">
        <v>104</v>
      </c>
      <c r="B19" s="125" t="s">
        <v>140</v>
      </c>
      <c r="C19" s="130" t="s">
        <v>710</v>
      </c>
      <c r="D19" s="129" t="s">
        <v>31</v>
      </c>
      <c r="E19" s="133">
        <v>1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54"/>
    </row>
    <row r="20" spans="1:16" s="134" customFormat="1" ht="38.25">
      <c r="A20" s="127" t="s">
        <v>105</v>
      </c>
      <c r="B20" s="125" t="s">
        <v>140</v>
      </c>
      <c r="C20" s="130" t="s">
        <v>700</v>
      </c>
      <c r="D20" s="129" t="s">
        <v>31</v>
      </c>
      <c r="E20" s="133">
        <v>1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54"/>
    </row>
    <row r="21" spans="1:16" s="134" customFormat="1" ht="25.5">
      <c r="A21" s="127" t="s">
        <v>106</v>
      </c>
      <c r="B21" s="125" t="s">
        <v>140</v>
      </c>
      <c r="C21" s="130" t="s">
        <v>258</v>
      </c>
      <c r="D21" s="129" t="s">
        <v>31</v>
      </c>
      <c r="E21" s="133">
        <v>1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54"/>
    </row>
    <row r="22" spans="1:16" s="134" customFormat="1" ht="25.5">
      <c r="A22" s="127" t="s">
        <v>107</v>
      </c>
      <c r="B22" s="125" t="s">
        <v>140</v>
      </c>
      <c r="C22" s="172" t="s">
        <v>699</v>
      </c>
      <c r="D22" s="173" t="s">
        <v>31</v>
      </c>
      <c r="E22" s="182">
        <v>1</v>
      </c>
      <c r="F22" s="174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1:16" s="134" customFormat="1" ht="14.25">
      <c r="A23" s="127" t="s">
        <v>571</v>
      </c>
      <c r="B23" s="125" t="s">
        <v>140</v>
      </c>
      <c r="C23" s="172" t="s">
        <v>342</v>
      </c>
      <c r="D23" s="173" t="s">
        <v>28</v>
      </c>
      <c r="E23" s="182">
        <v>6</v>
      </c>
      <c r="F23" s="174"/>
      <c r="G23" s="60"/>
      <c r="H23" s="60"/>
      <c r="I23" s="60"/>
      <c r="J23" s="60"/>
      <c r="K23" s="60"/>
      <c r="L23" s="60"/>
      <c r="M23" s="60"/>
      <c r="N23" s="60"/>
      <c r="O23" s="60"/>
      <c r="P23" s="61"/>
    </row>
    <row r="24" spans="1:16" s="62" customFormat="1" ht="15">
      <c r="A24" s="278" t="s">
        <v>335</v>
      </c>
      <c r="B24" s="278"/>
      <c r="C24" s="278"/>
      <c r="D24" s="278"/>
      <c r="E24" s="278"/>
      <c r="F24" s="68"/>
      <c r="G24" s="138"/>
      <c r="H24" s="25"/>
      <c r="I24" s="25"/>
      <c r="J24" s="25"/>
      <c r="K24" s="60"/>
      <c r="L24" s="60"/>
      <c r="M24" s="60"/>
      <c r="N24" s="60"/>
      <c r="O24" s="60"/>
      <c r="P24" s="61"/>
    </row>
    <row r="25" spans="1:16" s="134" customFormat="1" ht="25.5">
      <c r="A25" s="127" t="s">
        <v>572</v>
      </c>
      <c r="B25" s="125" t="s">
        <v>140</v>
      </c>
      <c r="C25" s="130" t="s">
        <v>701</v>
      </c>
      <c r="D25" s="129" t="s">
        <v>31</v>
      </c>
      <c r="E25" s="133">
        <v>1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54"/>
    </row>
    <row r="26" spans="1:16" s="134" customFormat="1" ht="38.25">
      <c r="A26" s="127" t="s">
        <v>573</v>
      </c>
      <c r="B26" s="125" t="s">
        <v>140</v>
      </c>
      <c r="C26" s="130" t="s">
        <v>702</v>
      </c>
      <c r="D26" s="129" t="s">
        <v>31</v>
      </c>
      <c r="E26" s="133">
        <v>1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54"/>
    </row>
    <row r="27" spans="1:16" s="134" customFormat="1" ht="38.25">
      <c r="A27" s="127" t="s">
        <v>574</v>
      </c>
      <c r="B27" s="125" t="s">
        <v>140</v>
      </c>
      <c r="C27" s="130" t="s">
        <v>703</v>
      </c>
      <c r="D27" s="129" t="s">
        <v>31</v>
      </c>
      <c r="E27" s="133">
        <v>1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54"/>
    </row>
    <row r="28" spans="1:16" s="134" customFormat="1" ht="38.25">
      <c r="A28" s="127" t="s">
        <v>575</v>
      </c>
      <c r="B28" s="125" t="s">
        <v>140</v>
      </c>
      <c r="C28" s="130" t="s">
        <v>704</v>
      </c>
      <c r="D28" s="129" t="s">
        <v>31</v>
      </c>
      <c r="E28" s="133">
        <v>1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54"/>
    </row>
    <row r="29" spans="1:16" s="62" customFormat="1" ht="15">
      <c r="A29" s="278" t="s">
        <v>336</v>
      </c>
      <c r="B29" s="278"/>
      <c r="C29" s="278"/>
      <c r="D29" s="278"/>
      <c r="E29" s="278"/>
      <c r="F29" s="68"/>
      <c r="G29" s="138"/>
      <c r="H29" s="25"/>
      <c r="I29" s="25"/>
      <c r="J29" s="25"/>
      <c r="K29" s="60"/>
      <c r="L29" s="60"/>
      <c r="M29" s="60"/>
      <c r="N29" s="60"/>
      <c r="O29" s="60"/>
      <c r="P29" s="61"/>
    </row>
    <row r="30" spans="1:16" s="134" customFormat="1" ht="38.25">
      <c r="A30" s="127" t="s">
        <v>576</v>
      </c>
      <c r="B30" s="125" t="s">
        <v>140</v>
      </c>
      <c r="C30" s="130" t="s">
        <v>260</v>
      </c>
      <c r="D30" s="129" t="s">
        <v>31</v>
      </c>
      <c r="E30" s="133">
        <v>1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54"/>
    </row>
    <row r="31" spans="1:16" s="62" customFormat="1" ht="15">
      <c r="A31" s="278" t="s">
        <v>337</v>
      </c>
      <c r="B31" s="278"/>
      <c r="C31" s="278"/>
      <c r="D31" s="278"/>
      <c r="E31" s="278"/>
      <c r="F31" s="68"/>
      <c r="G31" s="138"/>
      <c r="H31" s="25"/>
      <c r="I31" s="25"/>
      <c r="J31" s="25"/>
      <c r="K31" s="60"/>
      <c r="L31" s="60"/>
      <c r="M31" s="60"/>
      <c r="N31" s="60"/>
      <c r="O31" s="60"/>
      <c r="P31" s="61"/>
    </row>
    <row r="32" spans="1:16" s="134" customFormat="1" ht="25.5">
      <c r="A32" s="127" t="s">
        <v>577</v>
      </c>
      <c r="B32" s="125" t="s">
        <v>140</v>
      </c>
      <c r="C32" s="130" t="s">
        <v>259</v>
      </c>
      <c r="D32" s="129" t="s">
        <v>31</v>
      </c>
      <c r="E32" s="133">
        <v>1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54"/>
    </row>
    <row r="33" spans="1:16" s="134" customFormat="1" ht="25.5">
      <c r="A33" s="127" t="s">
        <v>578</v>
      </c>
      <c r="B33" s="125" t="s">
        <v>140</v>
      </c>
      <c r="C33" s="130" t="s">
        <v>261</v>
      </c>
      <c r="D33" s="129" t="s">
        <v>31</v>
      </c>
      <c r="E33" s="133">
        <v>1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54"/>
    </row>
    <row r="34" spans="1:16" s="134" customFormat="1" ht="38.25">
      <c r="A34" s="127" t="s">
        <v>579</v>
      </c>
      <c r="B34" s="125" t="s">
        <v>140</v>
      </c>
      <c r="C34" s="130" t="s">
        <v>496</v>
      </c>
      <c r="D34" s="129" t="s">
        <v>31</v>
      </c>
      <c r="E34" s="133">
        <v>1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54"/>
    </row>
    <row r="35" spans="1:16" s="134" customFormat="1" ht="14.25">
      <c r="A35" s="127" t="s">
        <v>580</v>
      </c>
      <c r="B35" s="125" t="s">
        <v>140</v>
      </c>
      <c r="C35" s="130" t="s">
        <v>262</v>
      </c>
      <c r="D35" s="129" t="s">
        <v>31</v>
      </c>
      <c r="E35" s="133">
        <v>2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54"/>
    </row>
    <row r="36" spans="1:16" s="134" customFormat="1" ht="38.25">
      <c r="A36" s="127" t="s">
        <v>581</v>
      </c>
      <c r="B36" s="125" t="s">
        <v>140</v>
      </c>
      <c r="C36" s="130" t="s">
        <v>263</v>
      </c>
      <c r="D36" s="129" t="s">
        <v>31</v>
      </c>
      <c r="E36" s="133">
        <v>1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54"/>
    </row>
    <row r="37" spans="1:16" s="134" customFormat="1" ht="25.5">
      <c r="A37" s="127" t="s">
        <v>582</v>
      </c>
      <c r="B37" s="125" t="s">
        <v>140</v>
      </c>
      <c r="C37" s="130" t="s">
        <v>264</v>
      </c>
      <c r="D37" s="129" t="s">
        <v>15</v>
      </c>
      <c r="E37" s="133">
        <v>1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54"/>
    </row>
    <row r="38" spans="1:16" s="134" customFormat="1" ht="25.5">
      <c r="A38" s="127" t="s">
        <v>583</v>
      </c>
      <c r="B38" s="125" t="s">
        <v>140</v>
      </c>
      <c r="C38" s="130" t="s">
        <v>265</v>
      </c>
      <c r="D38" s="129" t="s">
        <v>15</v>
      </c>
      <c r="E38" s="133">
        <v>2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54"/>
    </row>
    <row r="39" spans="1:16" s="134" customFormat="1" ht="25.5">
      <c r="A39" s="127" t="s">
        <v>584</v>
      </c>
      <c r="B39" s="125" t="s">
        <v>140</v>
      </c>
      <c r="C39" s="130" t="s">
        <v>266</v>
      </c>
      <c r="D39" s="129" t="s">
        <v>15</v>
      </c>
      <c r="E39" s="133">
        <v>4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54"/>
    </row>
    <row r="40" spans="1:16" s="134" customFormat="1" ht="25.5">
      <c r="A40" s="127" t="s">
        <v>585</v>
      </c>
      <c r="B40" s="125" t="s">
        <v>140</v>
      </c>
      <c r="C40" s="130" t="s">
        <v>267</v>
      </c>
      <c r="D40" s="129" t="s">
        <v>15</v>
      </c>
      <c r="E40" s="133">
        <v>1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54"/>
    </row>
    <row r="41" spans="1:16" s="134" customFormat="1" ht="14.25">
      <c r="A41" s="127" t="s">
        <v>586</v>
      </c>
      <c r="B41" s="125" t="s">
        <v>140</v>
      </c>
      <c r="C41" s="130" t="s">
        <v>268</v>
      </c>
      <c r="D41" s="129" t="s">
        <v>15</v>
      </c>
      <c r="E41" s="133">
        <v>1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54"/>
    </row>
    <row r="42" spans="1:16" s="134" customFormat="1" ht="14.25">
      <c r="A42" s="127" t="s">
        <v>587</v>
      </c>
      <c r="B42" s="125" t="s">
        <v>140</v>
      </c>
      <c r="C42" s="130" t="s">
        <v>269</v>
      </c>
      <c r="D42" s="129" t="s">
        <v>15</v>
      </c>
      <c r="E42" s="133">
        <v>2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54"/>
    </row>
    <row r="43" spans="1:16" s="134" customFormat="1" ht="14.25">
      <c r="A43" s="127" t="s">
        <v>588</v>
      </c>
      <c r="B43" s="125" t="s">
        <v>140</v>
      </c>
      <c r="C43" s="130" t="s">
        <v>270</v>
      </c>
      <c r="D43" s="129" t="s">
        <v>15</v>
      </c>
      <c r="E43" s="133">
        <v>3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54"/>
    </row>
    <row r="44" spans="1:16" s="134" customFormat="1" ht="14.25">
      <c r="A44" s="127" t="s">
        <v>589</v>
      </c>
      <c r="B44" s="125" t="s">
        <v>140</v>
      </c>
      <c r="C44" s="130" t="s">
        <v>271</v>
      </c>
      <c r="D44" s="129" t="s">
        <v>15</v>
      </c>
      <c r="E44" s="133">
        <v>2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54"/>
    </row>
    <row r="45" spans="1:16" s="134" customFormat="1" ht="14.25">
      <c r="A45" s="127" t="s">
        <v>590</v>
      </c>
      <c r="B45" s="125" t="s">
        <v>140</v>
      </c>
      <c r="C45" s="130" t="s">
        <v>272</v>
      </c>
      <c r="D45" s="129" t="s">
        <v>15</v>
      </c>
      <c r="E45" s="133">
        <v>2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54"/>
    </row>
    <row r="46" spans="1:16" s="134" customFormat="1" ht="14.25">
      <c r="A46" s="127" t="s">
        <v>591</v>
      </c>
      <c r="B46" s="125" t="s">
        <v>140</v>
      </c>
      <c r="C46" s="130" t="s">
        <v>273</v>
      </c>
      <c r="D46" s="129" t="s">
        <v>15</v>
      </c>
      <c r="E46" s="133">
        <v>3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54"/>
    </row>
    <row r="47" spans="1:16" s="134" customFormat="1" ht="14.25">
      <c r="A47" s="127" t="s">
        <v>592</v>
      </c>
      <c r="B47" s="125" t="s">
        <v>140</v>
      </c>
      <c r="C47" s="130" t="s">
        <v>274</v>
      </c>
      <c r="D47" s="129" t="s">
        <v>15</v>
      </c>
      <c r="E47" s="133">
        <v>1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54"/>
    </row>
    <row r="48" spans="1:16" s="134" customFormat="1" ht="25.5">
      <c r="A48" s="127" t="s">
        <v>593</v>
      </c>
      <c r="B48" s="125" t="s">
        <v>140</v>
      </c>
      <c r="C48" s="130" t="s">
        <v>275</v>
      </c>
      <c r="D48" s="129" t="s">
        <v>15</v>
      </c>
      <c r="E48" s="133">
        <v>4</v>
      </c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54"/>
    </row>
    <row r="49" spans="1:16" s="134" customFormat="1" ht="25.5">
      <c r="A49" s="127" t="s">
        <v>594</v>
      </c>
      <c r="B49" s="125" t="s">
        <v>140</v>
      </c>
      <c r="C49" s="130" t="s">
        <v>276</v>
      </c>
      <c r="D49" s="129" t="s">
        <v>15</v>
      </c>
      <c r="E49" s="133">
        <v>1</v>
      </c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54"/>
    </row>
    <row r="50" spans="1:16" s="134" customFormat="1" ht="14.25">
      <c r="A50" s="127" t="s">
        <v>595</v>
      </c>
      <c r="B50" s="125" t="s">
        <v>140</v>
      </c>
      <c r="C50" s="130" t="s">
        <v>277</v>
      </c>
      <c r="D50" s="129" t="s">
        <v>15</v>
      </c>
      <c r="E50" s="133">
        <v>1</v>
      </c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54"/>
    </row>
    <row r="51" spans="1:16" s="134" customFormat="1" ht="25.5">
      <c r="A51" s="127" t="s">
        <v>596</v>
      </c>
      <c r="B51" s="125" t="s">
        <v>140</v>
      </c>
      <c r="C51" s="130" t="s">
        <v>278</v>
      </c>
      <c r="D51" s="129" t="s">
        <v>15</v>
      </c>
      <c r="E51" s="133">
        <v>1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54"/>
    </row>
    <row r="52" spans="1:16" s="134" customFormat="1" ht="25.5">
      <c r="A52" s="127" t="s">
        <v>597</v>
      </c>
      <c r="B52" s="125" t="s">
        <v>140</v>
      </c>
      <c r="C52" s="130" t="s">
        <v>279</v>
      </c>
      <c r="D52" s="129" t="s">
        <v>15</v>
      </c>
      <c r="E52" s="133">
        <v>1</v>
      </c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54"/>
    </row>
    <row r="53" spans="1:16" s="134" customFormat="1" ht="25.5">
      <c r="A53" s="127" t="s">
        <v>598</v>
      </c>
      <c r="B53" s="125" t="s">
        <v>140</v>
      </c>
      <c r="C53" s="130" t="s">
        <v>280</v>
      </c>
      <c r="D53" s="129" t="s">
        <v>15</v>
      </c>
      <c r="E53" s="133">
        <v>1</v>
      </c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54"/>
    </row>
    <row r="54" spans="1:16" s="134" customFormat="1" ht="25.5">
      <c r="A54" s="127" t="s">
        <v>599</v>
      </c>
      <c r="B54" s="125" t="s">
        <v>140</v>
      </c>
      <c r="C54" s="130" t="s">
        <v>281</v>
      </c>
      <c r="D54" s="129" t="s">
        <v>15</v>
      </c>
      <c r="E54" s="133">
        <v>2</v>
      </c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54"/>
    </row>
    <row r="55" spans="1:16" s="134" customFormat="1" ht="25.5">
      <c r="A55" s="127" t="s">
        <v>600</v>
      </c>
      <c r="B55" s="125" t="s">
        <v>140</v>
      </c>
      <c r="C55" s="130" t="s">
        <v>282</v>
      </c>
      <c r="D55" s="129" t="s">
        <v>15</v>
      </c>
      <c r="E55" s="133">
        <v>4</v>
      </c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54"/>
    </row>
    <row r="56" spans="1:16" s="134" customFormat="1" ht="25.5">
      <c r="A56" s="127" t="s">
        <v>601</v>
      </c>
      <c r="B56" s="125" t="s">
        <v>140</v>
      </c>
      <c r="C56" s="130" t="s">
        <v>283</v>
      </c>
      <c r="D56" s="129" t="s">
        <v>15</v>
      </c>
      <c r="E56" s="133">
        <v>12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54"/>
    </row>
    <row r="57" spans="1:16" s="134" customFormat="1" ht="25.5">
      <c r="A57" s="127" t="s">
        <v>602</v>
      </c>
      <c r="B57" s="125" t="s">
        <v>140</v>
      </c>
      <c r="C57" s="130" t="s">
        <v>284</v>
      </c>
      <c r="D57" s="129" t="s">
        <v>15</v>
      </c>
      <c r="E57" s="133">
        <v>2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54"/>
    </row>
    <row r="58" spans="1:16" s="134" customFormat="1" ht="14.25">
      <c r="A58" s="127" t="s">
        <v>603</v>
      </c>
      <c r="B58" s="125" t="s">
        <v>140</v>
      </c>
      <c r="C58" s="130" t="s">
        <v>268</v>
      </c>
      <c r="D58" s="129" t="s">
        <v>15</v>
      </c>
      <c r="E58" s="133">
        <v>1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54"/>
    </row>
    <row r="59" spans="1:16" s="134" customFormat="1" ht="25.5">
      <c r="A59" s="127" t="s">
        <v>604</v>
      </c>
      <c r="B59" s="125" t="s">
        <v>140</v>
      </c>
      <c r="C59" s="130" t="s">
        <v>285</v>
      </c>
      <c r="D59" s="129" t="s">
        <v>15</v>
      </c>
      <c r="E59" s="133">
        <v>8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54"/>
    </row>
    <row r="60" spans="1:16" s="134" customFormat="1" ht="25.5">
      <c r="A60" s="127" t="s">
        <v>605</v>
      </c>
      <c r="B60" s="125" t="s">
        <v>140</v>
      </c>
      <c r="C60" s="130" t="s">
        <v>286</v>
      </c>
      <c r="D60" s="129" t="s">
        <v>15</v>
      </c>
      <c r="E60" s="133">
        <v>9</v>
      </c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54"/>
    </row>
    <row r="61" spans="1:16" s="134" customFormat="1" ht="25.5">
      <c r="A61" s="127" t="s">
        <v>606</v>
      </c>
      <c r="B61" s="125" t="s">
        <v>140</v>
      </c>
      <c r="C61" s="130" t="s">
        <v>287</v>
      </c>
      <c r="D61" s="129" t="s">
        <v>15</v>
      </c>
      <c r="E61" s="133">
        <v>3</v>
      </c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54"/>
    </row>
    <row r="62" spans="1:16" s="134" customFormat="1" ht="25.5">
      <c r="A62" s="127" t="s">
        <v>607</v>
      </c>
      <c r="B62" s="125" t="s">
        <v>140</v>
      </c>
      <c r="C62" s="130" t="s">
        <v>288</v>
      </c>
      <c r="D62" s="129" t="s">
        <v>15</v>
      </c>
      <c r="E62" s="133">
        <v>12</v>
      </c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54"/>
    </row>
    <row r="63" spans="1:16" s="134" customFormat="1" ht="25.5">
      <c r="A63" s="127" t="s">
        <v>608</v>
      </c>
      <c r="B63" s="125" t="s">
        <v>140</v>
      </c>
      <c r="C63" s="130" t="s">
        <v>276</v>
      </c>
      <c r="D63" s="129" t="s">
        <v>15</v>
      </c>
      <c r="E63" s="133">
        <v>1</v>
      </c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54"/>
    </row>
    <row r="64" spans="1:16" s="134" customFormat="1" ht="14.25">
      <c r="A64" s="127" t="s">
        <v>609</v>
      </c>
      <c r="B64" s="125" t="s">
        <v>140</v>
      </c>
      <c r="C64" s="130" t="s">
        <v>289</v>
      </c>
      <c r="D64" s="129" t="s">
        <v>15</v>
      </c>
      <c r="E64" s="133">
        <v>2</v>
      </c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54"/>
    </row>
    <row r="65" spans="1:16" s="62" customFormat="1" ht="15">
      <c r="A65" s="278" t="s">
        <v>338</v>
      </c>
      <c r="B65" s="278"/>
      <c r="C65" s="278"/>
      <c r="D65" s="278"/>
      <c r="E65" s="278"/>
      <c r="F65" s="68"/>
      <c r="G65" s="138"/>
      <c r="H65" s="25"/>
      <c r="I65" s="25"/>
      <c r="J65" s="25"/>
      <c r="K65" s="60"/>
      <c r="L65" s="60"/>
      <c r="M65" s="60"/>
      <c r="N65" s="60"/>
      <c r="O65" s="60"/>
      <c r="P65" s="61"/>
    </row>
    <row r="66" spans="1:16" s="134" customFormat="1" ht="25.5">
      <c r="A66" s="127" t="s">
        <v>610</v>
      </c>
      <c r="B66" s="125" t="s">
        <v>140</v>
      </c>
      <c r="C66" s="130" t="s">
        <v>290</v>
      </c>
      <c r="D66" s="129" t="s">
        <v>15</v>
      </c>
      <c r="E66" s="133">
        <v>2</v>
      </c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54"/>
    </row>
    <row r="67" spans="1:16" s="134" customFormat="1" ht="38.25">
      <c r="A67" s="127" t="s">
        <v>611</v>
      </c>
      <c r="B67" s="125" t="s">
        <v>140</v>
      </c>
      <c r="C67" s="130" t="s">
        <v>496</v>
      </c>
      <c r="D67" s="129" t="s">
        <v>15</v>
      </c>
      <c r="E67" s="133">
        <v>1</v>
      </c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54"/>
    </row>
    <row r="68" spans="1:16" s="134" customFormat="1" ht="14.25">
      <c r="A68" s="127" t="s">
        <v>612</v>
      </c>
      <c r="B68" s="125" t="s">
        <v>140</v>
      </c>
      <c r="C68" s="130" t="s">
        <v>262</v>
      </c>
      <c r="D68" s="129" t="s">
        <v>15</v>
      </c>
      <c r="E68" s="133">
        <v>2</v>
      </c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54"/>
    </row>
    <row r="69" spans="1:16" s="134" customFormat="1" ht="38.25">
      <c r="A69" s="127" t="s">
        <v>613</v>
      </c>
      <c r="B69" s="125" t="s">
        <v>140</v>
      </c>
      <c r="C69" s="130" t="s">
        <v>263</v>
      </c>
      <c r="D69" s="129" t="s">
        <v>15</v>
      </c>
      <c r="E69" s="133">
        <v>1</v>
      </c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54"/>
    </row>
    <row r="70" spans="1:16" s="134" customFormat="1" ht="25.5">
      <c r="A70" s="127" t="s">
        <v>614</v>
      </c>
      <c r="B70" s="125"/>
      <c r="C70" s="130" t="s">
        <v>706</v>
      </c>
      <c r="D70" s="129" t="s">
        <v>31</v>
      </c>
      <c r="E70" s="133">
        <v>1</v>
      </c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54"/>
    </row>
    <row r="71" spans="1:16" s="134" customFormat="1" ht="25.5">
      <c r="A71" s="127" t="s">
        <v>615</v>
      </c>
      <c r="B71" s="125"/>
      <c r="C71" s="130" t="s">
        <v>279</v>
      </c>
      <c r="D71" s="129" t="s">
        <v>15</v>
      </c>
      <c r="E71" s="133">
        <v>1</v>
      </c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54"/>
    </row>
    <row r="72" spans="1:16" s="134" customFormat="1" ht="25.5">
      <c r="A72" s="127" t="s">
        <v>614</v>
      </c>
      <c r="B72" s="125" t="s">
        <v>140</v>
      </c>
      <c r="C72" s="130" t="s">
        <v>483</v>
      </c>
      <c r="D72" s="129" t="s">
        <v>15</v>
      </c>
      <c r="E72" s="133">
        <v>1</v>
      </c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54"/>
    </row>
    <row r="73" spans="1:16" s="134" customFormat="1" ht="25.5">
      <c r="A73" s="127" t="s">
        <v>615</v>
      </c>
      <c r="B73" s="125" t="s">
        <v>140</v>
      </c>
      <c r="C73" s="130" t="s">
        <v>282</v>
      </c>
      <c r="D73" s="129" t="s">
        <v>15</v>
      </c>
      <c r="E73" s="133">
        <v>6</v>
      </c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54"/>
    </row>
    <row r="74" spans="1:16" s="134" customFormat="1" ht="25.5">
      <c r="A74" s="127" t="s">
        <v>616</v>
      </c>
      <c r="B74" s="125" t="s">
        <v>140</v>
      </c>
      <c r="C74" s="130" t="s">
        <v>283</v>
      </c>
      <c r="D74" s="129" t="s">
        <v>15</v>
      </c>
      <c r="E74" s="133">
        <v>6</v>
      </c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54"/>
    </row>
    <row r="75" spans="1:16" s="134" customFormat="1" ht="25.5">
      <c r="A75" s="127" t="s">
        <v>617</v>
      </c>
      <c r="B75" s="125" t="s">
        <v>140</v>
      </c>
      <c r="C75" s="130" t="s">
        <v>285</v>
      </c>
      <c r="D75" s="129" t="s">
        <v>15</v>
      </c>
      <c r="E75" s="133">
        <v>6</v>
      </c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54"/>
    </row>
    <row r="76" spans="1:16" s="134" customFormat="1" ht="14.25">
      <c r="A76" s="127" t="s">
        <v>618</v>
      </c>
      <c r="B76" s="125" t="s">
        <v>140</v>
      </c>
      <c r="C76" s="130" t="s">
        <v>486</v>
      </c>
      <c r="D76" s="129" t="s">
        <v>15</v>
      </c>
      <c r="E76" s="133">
        <v>1</v>
      </c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54"/>
    </row>
    <row r="77" spans="1:16" s="134" customFormat="1" ht="14.25">
      <c r="A77" s="127" t="s">
        <v>619</v>
      </c>
      <c r="B77" s="125" t="s">
        <v>140</v>
      </c>
      <c r="C77" s="130" t="s">
        <v>497</v>
      </c>
      <c r="D77" s="129" t="s">
        <v>15</v>
      </c>
      <c r="E77" s="133">
        <v>3</v>
      </c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54"/>
    </row>
    <row r="78" spans="1:16" s="134" customFormat="1" ht="14.25">
      <c r="A78" s="127" t="s">
        <v>620</v>
      </c>
      <c r="B78" s="125" t="s">
        <v>140</v>
      </c>
      <c r="C78" s="130" t="s">
        <v>484</v>
      </c>
      <c r="D78" s="129" t="s">
        <v>15</v>
      </c>
      <c r="E78" s="133">
        <v>1</v>
      </c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54"/>
    </row>
    <row r="79" spans="1:16" s="134" customFormat="1" ht="14.25">
      <c r="A79" s="127" t="s">
        <v>621</v>
      </c>
      <c r="B79" s="125" t="s">
        <v>140</v>
      </c>
      <c r="C79" s="130" t="s">
        <v>485</v>
      </c>
      <c r="D79" s="129" t="s">
        <v>15</v>
      </c>
      <c r="E79" s="133">
        <v>1</v>
      </c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54"/>
    </row>
    <row r="80" spans="1:16" s="134" customFormat="1" ht="25.5">
      <c r="A80" s="127" t="s">
        <v>622</v>
      </c>
      <c r="B80" s="125" t="s">
        <v>140</v>
      </c>
      <c r="C80" s="130" t="s">
        <v>286</v>
      </c>
      <c r="D80" s="129" t="s">
        <v>15</v>
      </c>
      <c r="E80" s="133">
        <v>5</v>
      </c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54"/>
    </row>
    <row r="81" spans="1:16" s="134" customFormat="1" ht="25.5">
      <c r="A81" s="127" t="s">
        <v>623</v>
      </c>
      <c r="B81" s="125" t="s">
        <v>140</v>
      </c>
      <c r="C81" s="130" t="s">
        <v>288</v>
      </c>
      <c r="D81" s="129" t="s">
        <v>15</v>
      </c>
      <c r="E81" s="133">
        <v>6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54"/>
    </row>
    <row r="82" spans="1:16" s="134" customFormat="1" ht="14.25">
      <c r="A82" s="127" t="s">
        <v>624</v>
      </c>
      <c r="B82" s="125" t="s">
        <v>140</v>
      </c>
      <c r="C82" s="172" t="s">
        <v>256</v>
      </c>
      <c r="D82" s="173" t="s">
        <v>15</v>
      </c>
      <c r="E82" s="182">
        <v>1</v>
      </c>
      <c r="F82" s="174"/>
      <c r="G82" s="60"/>
      <c r="H82" s="60"/>
      <c r="I82" s="60"/>
      <c r="J82" s="60"/>
      <c r="K82" s="60"/>
      <c r="L82" s="60"/>
      <c r="M82" s="60"/>
      <c r="N82" s="60"/>
      <c r="O82" s="60"/>
      <c r="P82" s="61"/>
    </row>
    <row r="83" spans="1:16" s="134" customFormat="1" ht="14.25">
      <c r="A83" s="127" t="s">
        <v>625</v>
      </c>
      <c r="B83" s="125" t="s">
        <v>140</v>
      </c>
      <c r="C83" s="172" t="s">
        <v>487</v>
      </c>
      <c r="D83" s="173" t="s">
        <v>15</v>
      </c>
      <c r="E83" s="182">
        <v>1</v>
      </c>
      <c r="F83" s="174"/>
      <c r="G83" s="60"/>
      <c r="H83" s="60"/>
      <c r="I83" s="60"/>
      <c r="J83" s="60"/>
      <c r="K83" s="60"/>
      <c r="L83" s="60"/>
      <c r="M83" s="60"/>
      <c r="N83" s="60"/>
      <c r="O83" s="60"/>
      <c r="P83" s="61"/>
    </row>
    <row r="84" spans="1:16" s="62" customFormat="1" ht="15">
      <c r="A84" s="278" t="s">
        <v>339</v>
      </c>
      <c r="B84" s="278"/>
      <c r="C84" s="278"/>
      <c r="D84" s="278"/>
      <c r="E84" s="278"/>
      <c r="F84" s="68"/>
      <c r="G84" s="138"/>
      <c r="H84" s="25"/>
      <c r="I84" s="25"/>
      <c r="J84" s="25"/>
      <c r="K84" s="60"/>
      <c r="L84" s="60"/>
      <c r="M84" s="60"/>
      <c r="N84" s="60"/>
      <c r="O84" s="60"/>
      <c r="P84" s="61"/>
    </row>
    <row r="85" spans="1:16" s="134" customFormat="1" ht="25.5">
      <c r="A85" s="127" t="s">
        <v>626</v>
      </c>
      <c r="B85" s="125" t="s">
        <v>140</v>
      </c>
      <c r="C85" s="130" t="s">
        <v>286</v>
      </c>
      <c r="D85" s="129" t="s">
        <v>15</v>
      </c>
      <c r="E85" s="133">
        <v>6</v>
      </c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54"/>
    </row>
    <row r="86" spans="1:16" s="134" customFormat="1" ht="25.5">
      <c r="A86" s="127" t="s">
        <v>627</v>
      </c>
      <c r="B86" s="125" t="s">
        <v>140</v>
      </c>
      <c r="C86" s="130" t="s">
        <v>291</v>
      </c>
      <c r="D86" s="129" t="s">
        <v>15</v>
      </c>
      <c r="E86" s="133">
        <v>2</v>
      </c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54"/>
    </row>
    <row r="87" spans="1:16" s="134" customFormat="1" ht="25.5">
      <c r="A87" s="127" t="s">
        <v>628</v>
      </c>
      <c r="B87" s="125" t="s">
        <v>140</v>
      </c>
      <c r="C87" s="130" t="s">
        <v>499</v>
      </c>
      <c r="D87" s="129" t="s">
        <v>15</v>
      </c>
      <c r="E87" s="133">
        <v>1</v>
      </c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54"/>
    </row>
    <row r="88" spans="1:16" s="134" customFormat="1" ht="25.5">
      <c r="A88" s="127" t="s">
        <v>629</v>
      </c>
      <c r="B88" s="125" t="s">
        <v>140</v>
      </c>
      <c r="C88" s="130" t="s">
        <v>498</v>
      </c>
      <c r="D88" s="129" t="s">
        <v>15</v>
      </c>
      <c r="E88" s="133">
        <v>1</v>
      </c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54"/>
    </row>
    <row r="89" spans="1:16" s="134" customFormat="1" ht="25.5">
      <c r="A89" s="127" t="s">
        <v>630</v>
      </c>
      <c r="B89" s="125" t="s">
        <v>140</v>
      </c>
      <c r="C89" s="130" t="s">
        <v>283</v>
      </c>
      <c r="D89" s="129" t="s">
        <v>15</v>
      </c>
      <c r="E89" s="133">
        <v>2</v>
      </c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54"/>
    </row>
    <row r="90" spans="1:16" s="134" customFormat="1" ht="14.25">
      <c r="A90" s="127" t="s">
        <v>631</v>
      </c>
      <c r="B90" s="125" t="s">
        <v>140</v>
      </c>
      <c r="C90" s="130" t="s">
        <v>268</v>
      </c>
      <c r="D90" s="129" t="s">
        <v>15</v>
      </c>
      <c r="E90" s="133">
        <v>1</v>
      </c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54"/>
    </row>
    <row r="91" spans="1:16" s="134" customFormat="1" ht="25.5">
      <c r="A91" s="127" t="s">
        <v>632</v>
      </c>
      <c r="B91" s="125" t="s">
        <v>140</v>
      </c>
      <c r="C91" s="130" t="s">
        <v>275</v>
      </c>
      <c r="D91" s="129" t="s">
        <v>15</v>
      </c>
      <c r="E91" s="133">
        <v>2</v>
      </c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54"/>
    </row>
    <row r="92" spans="1:16" s="134" customFormat="1" ht="14.25">
      <c r="A92" s="127" t="s">
        <v>633</v>
      </c>
      <c r="B92" s="125" t="s">
        <v>140</v>
      </c>
      <c r="C92" s="130" t="s">
        <v>500</v>
      </c>
      <c r="D92" s="129" t="s">
        <v>15</v>
      </c>
      <c r="E92" s="133">
        <v>1</v>
      </c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54"/>
    </row>
    <row r="93" spans="1:16" s="134" customFormat="1" ht="25.5">
      <c r="A93" s="127" t="s">
        <v>634</v>
      </c>
      <c r="B93" s="125" t="s">
        <v>140</v>
      </c>
      <c r="C93" s="130" t="s">
        <v>292</v>
      </c>
      <c r="D93" s="129" t="s">
        <v>15</v>
      </c>
      <c r="E93" s="133">
        <v>1</v>
      </c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54"/>
    </row>
    <row r="94" spans="1:16" s="62" customFormat="1" ht="15">
      <c r="A94" s="278" t="s">
        <v>340</v>
      </c>
      <c r="B94" s="278"/>
      <c r="C94" s="278"/>
      <c r="D94" s="278"/>
      <c r="E94" s="278"/>
      <c r="F94" s="68"/>
      <c r="G94" s="138"/>
      <c r="H94" s="25"/>
      <c r="I94" s="25"/>
      <c r="J94" s="25"/>
      <c r="K94" s="60"/>
      <c r="L94" s="60"/>
      <c r="M94" s="60"/>
      <c r="N94" s="60"/>
      <c r="O94" s="60"/>
      <c r="P94" s="61"/>
    </row>
    <row r="95" spans="1:16" s="134" customFormat="1" ht="25.5">
      <c r="A95" s="127" t="s">
        <v>635</v>
      </c>
      <c r="B95" s="125" t="s">
        <v>140</v>
      </c>
      <c r="C95" s="130" t="s">
        <v>501</v>
      </c>
      <c r="D95" s="129" t="s">
        <v>15</v>
      </c>
      <c r="E95" s="133">
        <v>1</v>
      </c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54"/>
    </row>
    <row r="96" spans="1:16" s="134" customFormat="1" ht="38.25">
      <c r="A96" s="127" t="s">
        <v>636</v>
      </c>
      <c r="B96" s="125" t="s">
        <v>140</v>
      </c>
      <c r="C96" s="130" t="s">
        <v>705</v>
      </c>
      <c r="D96" s="129" t="s">
        <v>15</v>
      </c>
      <c r="E96" s="133">
        <v>1</v>
      </c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54"/>
    </row>
    <row r="97" spans="1:16" s="134" customFormat="1" ht="14.25">
      <c r="A97" s="127" t="s">
        <v>637</v>
      </c>
      <c r="B97" s="125" t="s">
        <v>140</v>
      </c>
      <c r="C97" s="130" t="s">
        <v>502</v>
      </c>
      <c r="D97" s="129" t="s">
        <v>15</v>
      </c>
      <c r="E97" s="133">
        <v>1</v>
      </c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54"/>
    </row>
    <row r="98" spans="1:16" s="134" customFormat="1" ht="25.5">
      <c r="A98" s="127" t="s">
        <v>638</v>
      </c>
      <c r="B98" s="125" t="s">
        <v>140</v>
      </c>
      <c r="C98" s="130" t="s">
        <v>283</v>
      </c>
      <c r="D98" s="129" t="s">
        <v>15</v>
      </c>
      <c r="E98" s="133">
        <v>2</v>
      </c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54"/>
    </row>
    <row r="99" spans="1:16" s="134" customFormat="1" ht="25.5">
      <c r="A99" s="127" t="s">
        <v>639</v>
      </c>
      <c r="B99" s="125" t="s">
        <v>140</v>
      </c>
      <c r="C99" s="130" t="s">
        <v>503</v>
      </c>
      <c r="D99" s="129" t="s">
        <v>15</v>
      </c>
      <c r="E99" s="133">
        <v>2</v>
      </c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54"/>
    </row>
    <row r="100" spans="1:16" s="134" customFormat="1" ht="25.5">
      <c r="A100" s="127" t="s">
        <v>640</v>
      </c>
      <c r="B100" s="125" t="s">
        <v>140</v>
      </c>
      <c r="C100" s="130" t="s">
        <v>288</v>
      </c>
      <c r="D100" s="129" t="s">
        <v>15</v>
      </c>
      <c r="E100" s="133">
        <v>2</v>
      </c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54"/>
    </row>
    <row r="101" spans="1:16" s="62" customFormat="1" ht="15">
      <c r="A101" s="278" t="s">
        <v>341</v>
      </c>
      <c r="B101" s="278"/>
      <c r="C101" s="278"/>
      <c r="D101" s="278"/>
      <c r="E101" s="278"/>
      <c r="F101" s="68"/>
      <c r="G101" s="138"/>
      <c r="H101" s="25"/>
      <c r="I101" s="25"/>
      <c r="J101" s="25"/>
      <c r="K101" s="60"/>
      <c r="L101" s="60"/>
      <c r="M101" s="60"/>
      <c r="N101" s="60"/>
      <c r="O101" s="60"/>
      <c r="P101" s="61"/>
    </row>
    <row r="102" spans="1:16" s="134" customFormat="1" ht="14.25">
      <c r="A102" s="127" t="s">
        <v>641</v>
      </c>
      <c r="B102" s="125" t="s">
        <v>140</v>
      </c>
      <c r="C102" s="130" t="s">
        <v>293</v>
      </c>
      <c r="D102" s="129" t="s">
        <v>28</v>
      </c>
      <c r="E102" s="133">
        <v>150</v>
      </c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54"/>
    </row>
    <row r="103" spans="1:16" s="134" customFormat="1" ht="14.25">
      <c r="A103" s="127" t="s">
        <v>642</v>
      </c>
      <c r="B103" s="125" t="s">
        <v>140</v>
      </c>
      <c r="C103" s="130" t="s">
        <v>294</v>
      </c>
      <c r="D103" s="129" t="s">
        <v>28</v>
      </c>
      <c r="E103" s="133">
        <v>40</v>
      </c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54"/>
    </row>
    <row r="104" spans="1:16" s="134" customFormat="1" ht="14.25">
      <c r="A104" s="127" t="s">
        <v>643</v>
      </c>
      <c r="B104" s="125" t="s">
        <v>140</v>
      </c>
      <c r="C104" s="130" t="s">
        <v>295</v>
      </c>
      <c r="D104" s="129" t="s">
        <v>28</v>
      </c>
      <c r="E104" s="133">
        <v>20</v>
      </c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54"/>
    </row>
    <row r="105" spans="1:16" s="134" customFormat="1" ht="14.25">
      <c r="A105" s="127" t="s">
        <v>644</v>
      </c>
      <c r="B105" s="125" t="s">
        <v>140</v>
      </c>
      <c r="C105" s="130" t="s">
        <v>296</v>
      </c>
      <c r="D105" s="129" t="s">
        <v>28</v>
      </c>
      <c r="E105" s="133">
        <v>20</v>
      </c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54"/>
    </row>
    <row r="106" spans="1:16" s="134" customFormat="1" ht="14.25">
      <c r="A106" s="127" t="s">
        <v>645</v>
      </c>
      <c r="B106" s="125" t="s">
        <v>140</v>
      </c>
      <c r="C106" s="130" t="s">
        <v>297</v>
      </c>
      <c r="D106" s="129" t="s">
        <v>28</v>
      </c>
      <c r="E106" s="133">
        <v>10</v>
      </c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54"/>
    </row>
    <row r="107" spans="1:16" s="134" customFormat="1" ht="14.25">
      <c r="A107" s="127" t="s">
        <v>646</v>
      </c>
      <c r="B107" s="125" t="s">
        <v>140</v>
      </c>
      <c r="C107" s="130" t="s">
        <v>298</v>
      </c>
      <c r="D107" s="129" t="s">
        <v>28</v>
      </c>
      <c r="E107" s="133">
        <v>10</v>
      </c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54"/>
    </row>
    <row r="108" spans="1:16" s="134" customFormat="1" ht="14.25">
      <c r="A108" s="127" t="s">
        <v>647</v>
      </c>
      <c r="B108" s="125" t="s">
        <v>140</v>
      </c>
      <c r="C108" s="130" t="s">
        <v>504</v>
      </c>
      <c r="D108" s="129" t="s">
        <v>28</v>
      </c>
      <c r="E108" s="133">
        <v>10</v>
      </c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54"/>
    </row>
    <row r="109" spans="1:16" s="134" customFormat="1" ht="14.25">
      <c r="A109" s="127" t="s">
        <v>648</v>
      </c>
      <c r="B109" s="125" t="s">
        <v>140</v>
      </c>
      <c r="C109" s="130" t="s">
        <v>299</v>
      </c>
      <c r="D109" s="129" t="s">
        <v>28</v>
      </c>
      <c r="E109" s="133">
        <v>60</v>
      </c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54"/>
    </row>
    <row r="110" spans="1:16" s="134" customFormat="1" ht="14.25">
      <c r="A110" s="127" t="s">
        <v>649</v>
      </c>
      <c r="B110" s="125" t="s">
        <v>140</v>
      </c>
      <c r="C110" s="130" t="s">
        <v>300</v>
      </c>
      <c r="D110" s="129" t="s">
        <v>28</v>
      </c>
      <c r="E110" s="133">
        <v>10</v>
      </c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54"/>
    </row>
    <row r="111" spans="1:16" s="134" customFormat="1" ht="14.25">
      <c r="A111" s="127" t="s">
        <v>650</v>
      </c>
      <c r="B111" s="125" t="s">
        <v>140</v>
      </c>
      <c r="C111" s="130" t="s">
        <v>301</v>
      </c>
      <c r="D111" s="129" t="s">
        <v>28</v>
      </c>
      <c r="E111" s="133">
        <v>10</v>
      </c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54"/>
    </row>
    <row r="112" spans="1:16" s="134" customFormat="1" ht="14.25">
      <c r="A112" s="127" t="s">
        <v>651</v>
      </c>
      <c r="B112" s="125" t="s">
        <v>140</v>
      </c>
      <c r="C112" s="130" t="s">
        <v>302</v>
      </c>
      <c r="D112" s="129" t="s">
        <v>15</v>
      </c>
      <c r="E112" s="133">
        <v>40</v>
      </c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54"/>
    </row>
    <row r="113" spans="1:16" s="134" customFormat="1" ht="14.25">
      <c r="A113" s="127" t="s">
        <v>652</v>
      </c>
      <c r="B113" s="125" t="s">
        <v>140</v>
      </c>
      <c r="C113" s="130" t="s">
        <v>303</v>
      </c>
      <c r="D113" s="129" t="s">
        <v>15</v>
      </c>
      <c r="E113" s="133">
        <v>6</v>
      </c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54"/>
    </row>
    <row r="114" spans="1:16" s="134" customFormat="1" ht="14.25">
      <c r="A114" s="127" t="s">
        <v>653</v>
      </c>
      <c r="B114" s="125" t="s">
        <v>140</v>
      </c>
      <c r="C114" s="130" t="s">
        <v>304</v>
      </c>
      <c r="D114" s="129" t="s">
        <v>15</v>
      </c>
      <c r="E114" s="133">
        <v>12</v>
      </c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54"/>
    </row>
    <row r="115" spans="1:16" s="134" customFormat="1" ht="14.25">
      <c r="A115" s="127" t="s">
        <v>654</v>
      </c>
      <c r="B115" s="125" t="s">
        <v>140</v>
      </c>
      <c r="C115" s="130" t="s">
        <v>305</v>
      </c>
      <c r="D115" s="129" t="s">
        <v>15</v>
      </c>
      <c r="E115" s="133">
        <v>10</v>
      </c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54"/>
    </row>
    <row r="116" spans="1:16" s="134" customFormat="1" ht="14.25">
      <c r="A116" s="127" t="s">
        <v>655</v>
      </c>
      <c r="B116" s="125" t="s">
        <v>140</v>
      </c>
      <c r="C116" s="130" t="s">
        <v>306</v>
      </c>
      <c r="D116" s="129" t="s">
        <v>15</v>
      </c>
      <c r="E116" s="133">
        <v>6</v>
      </c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54"/>
    </row>
    <row r="117" spans="1:16" s="134" customFormat="1" ht="14.25">
      <c r="A117" s="127" t="s">
        <v>656</v>
      </c>
      <c r="B117" s="125" t="s">
        <v>140</v>
      </c>
      <c r="C117" s="130" t="s">
        <v>307</v>
      </c>
      <c r="D117" s="129" t="s">
        <v>15</v>
      </c>
      <c r="E117" s="133">
        <v>4</v>
      </c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54"/>
    </row>
    <row r="118" spans="1:16" s="134" customFormat="1" ht="14.25">
      <c r="A118" s="127" t="s">
        <v>657</v>
      </c>
      <c r="B118" s="125" t="s">
        <v>140</v>
      </c>
      <c r="C118" s="130" t="s">
        <v>505</v>
      </c>
      <c r="D118" s="129" t="s">
        <v>15</v>
      </c>
      <c r="E118" s="133">
        <v>3</v>
      </c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54"/>
    </row>
    <row r="119" spans="1:16" s="134" customFormat="1" ht="25.5">
      <c r="A119" s="127" t="s">
        <v>658</v>
      </c>
      <c r="B119" s="125" t="s">
        <v>140</v>
      </c>
      <c r="C119" s="130" t="s">
        <v>309</v>
      </c>
      <c r="D119" s="129" t="s">
        <v>15</v>
      </c>
      <c r="E119" s="133">
        <v>22</v>
      </c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54"/>
    </row>
    <row r="120" spans="1:16" s="134" customFormat="1" ht="25.5">
      <c r="A120" s="127" t="s">
        <v>659</v>
      </c>
      <c r="B120" s="125" t="s">
        <v>140</v>
      </c>
      <c r="C120" s="130" t="s">
        <v>310</v>
      </c>
      <c r="D120" s="129" t="s">
        <v>15</v>
      </c>
      <c r="E120" s="133">
        <v>6</v>
      </c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54"/>
    </row>
    <row r="121" spans="1:16" s="134" customFormat="1" ht="25.5">
      <c r="A121" s="127" t="s">
        <v>660</v>
      </c>
      <c r="B121" s="125" t="s">
        <v>140</v>
      </c>
      <c r="C121" s="130" t="s">
        <v>311</v>
      </c>
      <c r="D121" s="129" t="s">
        <v>15</v>
      </c>
      <c r="E121" s="133">
        <v>2</v>
      </c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54"/>
    </row>
    <row r="122" spans="1:16" s="134" customFormat="1" ht="25.5">
      <c r="A122" s="127" t="s">
        <v>661</v>
      </c>
      <c r="B122" s="125" t="s">
        <v>140</v>
      </c>
      <c r="C122" s="130" t="s">
        <v>312</v>
      </c>
      <c r="D122" s="129" t="s">
        <v>15</v>
      </c>
      <c r="E122" s="133">
        <v>4</v>
      </c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54"/>
    </row>
    <row r="123" spans="1:16" s="134" customFormat="1" ht="25.5">
      <c r="A123" s="127" t="s">
        <v>662</v>
      </c>
      <c r="B123" s="125" t="s">
        <v>140</v>
      </c>
      <c r="C123" s="130" t="s">
        <v>313</v>
      </c>
      <c r="D123" s="129" t="s">
        <v>15</v>
      </c>
      <c r="E123" s="133">
        <v>3</v>
      </c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54"/>
    </row>
    <row r="124" spans="1:16" s="134" customFormat="1" ht="25.5">
      <c r="A124" s="127" t="s">
        <v>663</v>
      </c>
      <c r="B124" s="125" t="s">
        <v>140</v>
      </c>
      <c r="C124" s="130" t="s">
        <v>314</v>
      </c>
      <c r="D124" s="129" t="s">
        <v>15</v>
      </c>
      <c r="E124" s="133">
        <v>5</v>
      </c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54"/>
    </row>
    <row r="125" spans="1:16" s="134" customFormat="1" ht="25.5">
      <c r="A125" s="127" t="s">
        <v>664</v>
      </c>
      <c r="B125" s="125" t="s">
        <v>140</v>
      </c>
      <c r="C125" s="130" t="s">
        <v>506</v>
      </c>
      <c r="D125" s="129" t="s">
        <v>15</v>
      </c>
      <c r="E125" s="133">
        <v>6</v>
      </c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54"/>
    </row>
    <row r="126" spans="1:16" s="134" customFormat="1" ht="25.5">
      <c r="A126" s="127" t="s">
        <v>665</v>
      </c>
      <c r="B126" s="125" t="s">
        <v>140</v>
      </c>
      <c r="C126" s="130" t="s">
        <v>315</v>
      </c>
      <c r="D126" s="129" t="s">
        <v>15</v>
      </c>
      <c r="E126" s="133">
        <v>30</v>
      </c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54"/>
    </row>
    <row r="127" spans="1:16" s="134" customFormat="1" ht="25.5">
      <c r="A127" s="127" t="s">
        <v>666</v>
      </c>
      <c r="B127" s="125" t="s">
        <v>140</v>
      </c>
      <c r="C127" s="130" t="s">
        <v>316</v>
      </c>
      <c r="D127" s="129" t="s">
        <v>15</v>
      </c>
      <c r="E127" s="133">
        <v>5</v>
      </c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54"/>
    </row>
    <row r="128" spans="1:16" s="134" customFormat="1" ht="25.5">
      <c r="A128" s="127" t="s">
        <v>667</v>
      </c>
      <c r="B128" s="125" t="s">
        <v>140</v>
      </c>
      <c r="C128" s="130" t="s">
        <v>317</v>
      </c>
      <c r="D128" s="129" t="s">
        <v>15</v>
      </c>
      <c r="E128" s="133">
        <v>5</v>
      </c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54"/>
    </row>
    <row r="129" spans="1:16" s="134" customFormat="1" ht="25.5">
      <c r="A129" s="127" t="s">
        <v>668</v>
      </c>
      <c r="B129" s="125" t="s">
        <v>140</v>
      </c>
      <c r="C129" s="130" t="s">
        <v>507</v>
      </c>
      <c r="D129" s="129" t="s">
        <v>15</v>
      </c>
      <c r="E129" s="133">
        <v>4</v>
      </c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54"/>
    </row>
    <row r="130" spans="1:16" s="134" customFormat="1" ht="25.5">
      <c r="A130" s="127" t="s">
        <v>669</v>
      </c>
      <c r="B130" s="125" t="s">
        <v>140</v>
      </c>
      <c r="C130" s="130" t="s">
        <v>508</v>
      </c>
      <c r="D130" s="129" t="s">
        <v>15</v>
      </c>
      <c r="E130" s="133">
        <v>4</v>
      </c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54"/>
    </row>
    <row r="131" spans="1:16" s="134" customFormat="1" ht="25.5">
      <c r="A131" s="127" t="s">
        <v>670</v>
      </c>
      <c r="B131" s="125" t="s">
        <v>140</v>
      </c>
      <c r="C131" s="130" t="s">
        <v>308</v>
      </c>
      <c r="D131" s="129" t="s">
        <v>15</v>
      </c>
      <c r="E131" s="133">
        <v>11</v>
      </c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54"/>
    </row>
    <row r="132" spans="1:16" s="134" customFormat="1" ht="25.5">
      <c r="A132" s="127" t="s">
        <v>671</v>
      </c>
      <c r="B132" s="125" t="s">
        <v>140</v>
      </c>
      <c r="C132" s="130" t="s">
        <v>318</v>
      </c>
      <c r="D132" s="129" t="s">
        <v>15</v>
      </c>
      <c r="E132" s="133">
        <v>3</v>
      </c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54"/>
    </row>
    <row r="133" spans="1:16" s="134" customFormat="1" ht="25.5">
      <c r="A133" s="127" t="s">
        <v>672</v>
      </c>
      <c r="B133" s="125" t="s">
        <v>140</v>
      </c>
      <c r="C133" s="130" t="s">
        <v>319</v>
      </c>
      <c r="D133" s="129" t="s">
        <v>15</v>
      </c>
      <c r="E133" s="133">
        <v>1</v>
      </c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54"/>
    </row>
    <row r="134" spans="1:16" s="134" customFormat="1" ht="25.5">
      <c r="A134" s="127" t="s">
        <v>673</v>
      </c>
      <c r="B134" s="125" t="s">
        <v>140</v>
      </c>
      <c r="C134" s="130" t="s">
        <v>488</v>
      </c>
      <c r="D134" s="129" t="s">
        <v>15</v>
      </c>
      <c r="E134" s="133">
        <v>1</v>
      </c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54"/>
    </row>
    <row r="135" spans="1:16" s="134" customFormat="1" ht="25.5">
      <c r="A135" s="127" t="s">
        <v>674</v>
      </c>
      <c r="B135" s="125" t="s">
        <v>140</v>
      </c>
      <c r="C135" s="130" t="s">
        <v>489</v>
      </c>
      <c r="D135" s="129" t="s">
        <v>15</v>
      </c>
      <c r="E135" s="133">
        <v>1</v>
      </c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54"/>
    </row>
    <row r="136" spans="1:16" s="134" customFormat="1" ht="25.5">
      <c r="A136" s="127" t="s">
        <v>675</v>
      </c>
      <c r="B136" s="125" t="s">
        <v>140</v>
      </c>
      <c r="C136" s="130" t="s">
        <v>320</v>
      </c>
      <c r="D136" s="129" t="s">
        <v>15</v>
      </c>
      <c r="E136" s="133">
        <v>5</v>
      </c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54"/>
    </row>
    <row r="137" spans="1:16" s="134" customFormat="1" ht="25.5">
      <c r="A137" s="127" t="s">
        <v>676</v>
      </c>
      <c r="B137" s="125" t="s">
        <v>140</v>
      </c>
      <c r="C137" s="130" t="s">
        <v>321</v>
      </c>
      <c r="D137" s="129" t="s">
        <v>15</v>
      </c>
      <c r="E137" s="133">
        <v>2</v>
      </c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54"/>
    </row>
    <row r="138" spans="1:16" s="134" customFormat="1" ht="25.5">
      <c r="A138" s="127" t="s">
        <v>677</v>
      </c>
      <c r="B138" s="125" t="s">
        <v>140</v>
      </c>
      <c r="C138" s="130" t="s">
        <v>322</v>
      </c>
      <c r="D138" s="129" t="s">
        <v>15</v>
      </c>
      <c r="E138" s="133">
        <v>5</v>
      </c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54"/>
    </row>
    <row r="139" spans="1:16" s="134" customFormat="1" ht="25.5">
      <c r="A139" s="127" t="s">
        <v>678</v>
      </c>
      <c r="B139" s="125" t="s">
        <v>140</v>
      </c>
      <c r="C139" s="130" t="s">
        <v>323</v>
      </c>
      <c r="D139" s="129" t="s">
        <v>15</v>
      </c>
      <c r="E139" s="133">
        <v>10</v>
      </c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54"/>
    </row>
    <row r="140" spans="1:16" s="134" customFormat="1" ht="25.5">
      <c r="A140" s="127" t="s">
        <v>679</v>
      </c>
      <c r="B140" s="125" t="s">
        <v>140</v>
      </c>
      <c r="C140" s="130" t="s">
        <v>324</v>
      </c>
      <c r="D140" s="129" t="s">
        <v>15</v>
      </c>
      <c r="E140" s="133">
        <v>1</v>
      </c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54"/>
    </row>
    <row r="141" spans="1:16" s="134" customFormat="1" ht="14.25">
      <c r="A141" s="127" t="s">
        <v>680</v>
      </c>
      <c r="B141" s="125" t="s">
        <v>140</v>
      </c>
      <c r="C141" s="130" t="s">
        <v>325</v>
      </c>
      <c r="D141" s="129" t="s">
        <v>15</v>
      </c>
      <c r="E141" s="133">
        <v>50</v>
      </c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54"/>
    </row>
    <row r="142" spans="1:16" s="134" customFormat="1" ht="25.5">
      <c r="A142" s="127" t="s">
        <v>681</v>
      </c>
      <c r="B142" s="125" t="s">
        <v>140</v>
      </c>
      <c r="C142" s="130" t="s">
        <v>326</v>
      </c>
      <c r="D142" s="129" t="s">
        <v>15</v>
      </c>
      <c r="E142" s="133">
        <v>50</v>
      </c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54"/>
    </row>
    <row r="143" spans="1:16" s="134" customFormat="1" ht="14.25">
      <c r="A143" s="127" t="s">
        <v>682</v>
      </c>
      <c r="B143" s="125" t="s">
        <v>140</v>
      </c>
      <c r="C143" s="130" t="s">
        <v>327</v>
      </c>
      <c r="D143" s="129" t="s">
        <v>15</v>
      </c>
      <c r="E143" s="133">
        <v>50</v>
      </c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54"/>
    </row>
    <row r="144" spans="1:16" s="134" customFormat="1" ht="25.5">
      <c r="A144" s="127" t="s">
        <v>683</v>
      </c>
      <c r="B144" s="125" t="s">
        <v>140</v>
      </c>
      <c r="C144" s="130" t="s">
        <v>328</v>
      </c>
      <c r="D144" s="129" t="s">
        <v>15</v>
      </c>
      <c r="E144" s="133">
        <v>125</v>
      </c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54"/>
    </row>
    <row r="145" spans="1:16" s="134" customFormat="1" ht="25.5">
      <c r="A145" s="127" t="s">
        <v>684</v>
      </c>
      <c r="B145" s="125" t="s">
        <v>140</v>
      </c>
      <c r="C145" s="130" t="s">
        <v>329</v>
      </c>
      <c r="D145" s="129" t="s">
        <v>15</v>
      </c>
      <c r="E145" s="133">
        <v>30</v>
      </c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54"/>
    </row>
    <row r="146" spans="1:16" s="134" customFormat="1" ht="25.5">
      <c r="A146" s="127" t="s">
        <v>685</v>
      </c>
      <c r="B146" s="125" t="s">
        <v>140</v>
      </c>
      <c r="C146" s="130" t="s">
        <v>330</v>
      </c>
      <c r="D146" s="129" t="s">
        <v>15</v>
      </c>
      <c r="E146" s="133">
        <v>20</v>
      </c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54"/>
    </row>
    <row r="147" spans="1:16" s="134" customFormat="1" ht="25.5">
      <c r="A147" s="127" t="s">
        <v>686</v>
      </c>
      <c r="B147" s="125" t="s">
        <v>140</v>
      </c>
      <c r="C147" s="130" t="s">
        <v>331</v>
      </c>
      <c r="D147" s="129" t="s">
        <v>15</v>
      </c>
      <c r="E147" s="133">
        <v>12</v>
      </c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54"/>
    </row>
    <row r="148" spans="1:16" s="134" customFormat="1" ht="25.5">
      <c r="A148" s="127" t="s">
        <v>687</v>
      </c>
      <c r="B148" s="125" t="s">
        <v>140</v>
      </c>
      <c r="C148" s="130" t="s">
        <v>332</v>
      </c>
      <c r="D148" s="129" t="s">
        <v>15</v>
      </c>
      <c r="E148" s="133">
        <v>8</v>
      </c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54"/>
    </row>
    <row r="149" spans="1:16" s="134" customFormat="1" ht="25.5">
      <c r="A149" s="127" t="s">
        <v>688</v>
      </c>
      <c r="B149" s="125" t="s">
        <v>140</v>
      </c>
      <c r="C149" s="130" t="s">
        <v>333</v>
      </c>
      <c r="D149" s="129" t="s">
        <v>15</v>
      </c>
      <c r="E149" s="133">
        <v>3</v>
      </c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54"/>
    </row>
    <row r="150" spans="1:16" ht="15.75" thickBot="1">
      <c r="A150" s="103"/>
      <c r="B150" s="103"/>
      <c r="C150" s="65"/>
      <c r="D150" s="66"/>
      <c r="E150" s="66"/>
      <c r="F150" s="89"/>
      <c r="G150" s="67"/>
      <c r="H150" s="67"/>
      <c r="I150" s="89"/>
      <c r="J150" s="89"/>
      <c r="K150" s="90"/>
      <c r="L150" s="102"/>
      <c r="M150" s="90"/>
      <c r="N150" s="90"/>
      <c r="O150" s="90"/>
      <c r="P150" s="90"/>
    </row>
    <row r="151" spans="1:16" ht="26.25" thickTop="1">
      <c r="A151" s="99"/>
      <c r="B151" s="91"/>
      <c r="C151" s="64" t="s">
        <v>148</v>
      </c>
      <c r="D151" s="92"/>
      <c r="E151" s="93"/>
      <c r="F151" s="94"/>
      <c r="G151" s="94"/>
      <c r="H151" s="94"/>
      <c r="I151" s="94"/>
      <c r="J151" s="94"/>
      <c r="K151" s="95"/>
      <c r="L151" s="96">
        <f>SUM(L11:L149)</f>
        <v>0</v>
      </c>
      <c r="M151" s="96">
        <f>SUM(M11:M149)</f>
        <v>0</v>
      </c>
      <c r="N151" s="96">
        <f>SUM(N11:N149)</f>
        <v>0</v>
      </c>
      <c r="O151" s="96">
        <f>SUM(O11:O149)</f>
        <v>0</v>
      </c>
      <c r="P151" s="96">
        <f>SUM(P11:P149)</f>
        <v>0</v>
      </c>
    </row>
    <row r="152" spans="1:16" ht="12.75">
      <c r="A152" s="116" t="s">
        <v>65</v>
      </c>
      <c r="B152" s="116"/>
      <c r="C152" s="120"/>
      <c r="D152" s="79" t="str">
        <f>N6</f>
        <v>201__ gada __._________</v>
      </c>
      <c r="E152" s="79"/>
      <c r="F152"/>
      <c r="G152"/>
      <c r="H152"/>
      <c r="I152"/>
      <c r="J152"/>
      <c r="K152"/>
      <c r="L152"/>
      <c r="M152"/>
      <c r="N152"/>
      <c r="O152"/>
      <c r="P152"/>
    </row>
    <row r="153" spans="1:16" ht="12.75">
      <c r="A153" s="112"/>
      <c r="B153" s="149" t="str">
        <f>N6</f>
        <v>201__ gada __._________</v>
      </c>
      <c r="C153" s="87"/>
      <c r="D153"/>
      <c r="E153" s="79"/>
      <c r="F153"/>
      <c r="G153"/>
      <c r="H153"/>
      <c r="I153"/>
      <c r="J153"/>
      <c r="K153"/>
      <c r="L153"/>
      <c r="M153"/>
      <c r="N153"/>
      <c r="O153"/>
      <c r="P153"/>
    </row>
    <row r="154" spans="1:16" ht="12.75">
      <c r="A154" s="116" t="s">
        <v>9</v>
      </c>
      <c r="B154" s="116"/>
      <c r="C154" s="115"/>
      <c r="D154" t="str">
        <f>N6</f>
        <v>201__ gada __._________</v>
      </c>
      <c r="E154" s="79"/>
      <c r="F154"/>
      <c r="G154"/>
      <c r="H154"/>
      <c r="I154"/>
      <c r="J154"/>
      <c r="K154"/>
      <c r="L154"/>
      <c r="M154"/>
      <c r="N154"/>
      <c r="O154"/>
      <c r="P154"/>
    </row>
    <row r="155" spans="1:5" ht="15">
      <c r="A155" s="116" t="s">
        <v>141</v>
      </c>
      <c r="B155" s="161"/>
      <c r="C155" s="115"/>
      <c r="E155" s="78"/>
    </row>
    <row r="156" spans="1:5" ht="12.75">
      <c r="A156" s="50"/>
      <c r="B156" s="116"/>
      <c r="C156" s="49"/>
      <c r="E156" s="78"/>
    </row>
    <row r="160" ht="12.75">
      <c r="B160" s="119"/>
    </row>
  </sheetData>
  <mergeCells count="22">
    <mergeCell ref="L8:P8"/>
    <mergeCell ref="B8:B9"/>
    <mergeCell ref="A8:A9"/>
    <mergeCell ref="C8:C9"/>
    <mergeCell ref="D8:D9"/>
    <mergeCell ref="E8:E9"/>
    <mergeCell ref="F8:K8"/>
    <mergeCell ref="C3:E3"/>
    <mergeCell ref="L6:M6"/>
    <mergeCell ref="C2:F2"/>
    <mergeCell ref="C4:E4"/>
    <mergeCell ref="C5:E5"/>
    <mergeCell ref="C6:E6"/>
    <mergeCell ref="A65:E65"/>
    <mergeCell ref="A84:E84"/>
    <mergeCell ref="A94:E94"/>
    <mergeCell ref="A101:E101"/>
    <mergeCell ref="C7:E7"/>
    <mergeCell ref="A11:E11"/>
    <mergeCell ref="A24:E24"/>
    <mergeCell ref="A29:E29"/>
    <mergeCell ref="A31:E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  <headerFooter>
    <oddFooter>&amp;CLapaspuse &amp;P no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9"/>
  <sheetViews>
    <sheetView view="pageBreakPreview" zoomScaleSheetLayoutView="100" workbookViewId="0" topLeftCell="A1">
      <selection activeCell="A13" sqref="A13:XFD13"/>
    </sheetView>
  </sheetViews>
  <sheetFormatPr defaultColWidth="9.140625" defaultRowHeight="12.75" outlineLevelCol="1"/>
  <cols>
    <col min="1" max="1" width="13.8515625" style="118" customWidth="1"/>
    <col min="2" max="2" width="13.8515625" style="118" hidden="1" customWidth="1"/>
    <col min="3" max="3" width="45.57421875" style="118" customWidth="1"/>
    <col min="4" max="4" width="7.140625" style="118" customWidth="1"/>
    <col min="5" max="5" width="18.7109375" style="118" customWidth="1"/>
    <col min="6" max="6" width="12.7109375" style="118" customWidth="1" outlineLevel="1"/>
    <col min="7" max="7" width="12.8515625" style="118" customWidth="1" outlineLevel="1"/>
    <col min="8" max="8" width="12.140625" style="118" customWidth="1" outlineLevel="1"/>
    <col min="9" max="9" width="11.8515625" style="118" customWidth="1" outlineLevel="1"/>
    <col min="10" max="10" width="11.28125" style="118" customWidth="1" outlineLevel="1"/>
    <col min="11" max="11" width="11.00390625" style="118" customWidth="1" outlineLevel="1"/>
    <col min="12" max="13" width="11.28125" style="118" customWidth="1" outlineLevel="1"/>
    <col min="14" max="14" width="10.8515625" style="118" customWidth="1" outlineLevel="1"/>
    <col min="15" max="15" width="10.7109375" style="118" customWidth="1" outlineLevel="1"/>
    <col min="16" max="16" width="10.57421875" style="118" customWidth="1" outlineLevel="1"/>
    <col min="17" max="17" width="10.28125" style="118" bestFit="1" customWidth="1"/>
    <col min="18" max="16384" width="9.140625" style="118" customWidth="1"/>
  </cols>
  <sheetData>
    <row r="1" spans="1:16" s="122" customFormat="1" ht="12.75">
      <c r="A1" s="82"/>
      <c r="B1" s="82"/>
      <c r="C1" s="82"/>
      <c r="D1" s="82"/>
      <c r="E1" s="82"/>
      <c r="F1" s="82"/>
      <c r="G1" s="82">
        <f>ROUND(6.2*1.2359,2)</f>
        <v>7.66</v>
      </c>
      <c r="H1" s="82"/>
      <c r="I1" s="82"/>
      <c r="J1" s="84"/>
      <c r="K1" s="82"/>
      <c r="L1" s="82"/>
      <c r="M1" s="82"/>
      <c r="N1" s="82"/>
      <c r="O1" s="82"/>
      <c r="P1" s="82"/>
    </row>
    <row r="2" spans="1:16" s="122" customFormat="1" ht="15.75" thickBot="1">
      <c r="A2" s="97"/>
      <c r="B2" s="97"/>
      <c r="C2" s="258" t="s">
        <v>157</v>
      </c>
      <c r="D2" s="258"/>
      <c r="E2" s="258"/>
      <c r="F2" s="258"/>
      <c r="G2" s="97"/>
      <c r="H2" s="97"/>
      <c r="I2" s="97"/>
      <c r="J2" s="101"/>
      <c r="K2" s="97"/>
      <c r="L2" s="97"/>
      <c r="M2" s="97"/>
      <c r="N2" s="97"/>
      <c r="O2" s="97"/>
      <c r="P2" s="97"/>
    </row>
    <row r="3" spans="3:16" s="2" customFormat="1" ht="15.75" thickTop="1">
      <c r="C3" s="281" t="s">
        <v>469</v>
      </c>
      <c r="D3" s="281"/>
      <c r="E3" s="281"/>
      <c r="F3" s="9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2" customFormat="1" ht="25.5">
      <c r="A4" s="59" t="s">
        <v>16</v>
      </c>
      <c r="B4" s="59"/>
      <c r="C4" s="277" t="str">
        <f>'LT-1;SagatavZemesd'!C4:E4</f>
        <v>Esošās katlu mājas Barkavā efektivitātes paaugstināšana</v>
      </c>
      <c r="D4" s="277"/>
      <c r="E4" s="277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2" customFormat="1" ht="12.75">
      <c r="A5" s="5" t="s">
        <v>17</v>
      </c>
      <c r="B5" s="5"/>
      <c r="C5" s="249" t="str">
        <f>'LT-1;SagatavZemesd'!C5:E5</f>
        <v>Svaru iela 4, Barkava, Barkavas pagasts</v>
      </c>
      <c r="D5" s="249"/>
      <c r="E5" s="249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249" t="str">
        <f>'LT-1;SagatavZemesd'!C6:E6</f>
        <v>SIA "Madonas Siltums"</v>
      </c>
      <c r="D6" s="249"/>
      <c r="E6" s="249"/>
      <c r="F6" s="70"/>
      <c r="G6" s="70"/>
      <c r="H6" s="116"/>
      <c r="I6" s="47" t="s">
        <v>14</v>
      </c>
      <c r="J6" s="148">
        <f>P20</f>
        <v>0</v>
      </c>
      <c r="K6" s="88" t="str">
        <f>'LT-1;SagatavZemesd'!K6</f>
        <v>€</v>
      </c>
      <c r="L6" s="276" t="s">
        <v>139</v>
      </c>
      <c r="M6" s="276"/>
      <c r="N6" s="88" t="str">
        <f>'LT-1;SagatavZemesd'!N6</f>
        <v>201__ gada __._________</v>
      </c>
      <c r="O6" s="72"/>
      <c r="P6" s="72"/>
    </row>
    <row r="7" spans="1:16" s="2" customFormat="1" ht="13.5" thickBot="1">
      <c r="A7" s="5" t="s">
        <v>19</v>
      </c>
      <c r="B7" s="5"/>
      <c r="C7" s="249"/>
      <c r="D7" s="249"/>
      <c r="E7" s="249"/>
      <c r="F7" s="71" t="s">
        <v>139</v>
      </c>
      <c r="G7" s="72"/>
      <c r="H7" s="71" t="str">
        <f>'LT-1;SagatavZemesd'!H7</f>
        <v xml:space="preserve">201__ gada cenās uz </v>
      </c>
      <c r="I7" s="5"/>
      <c r="J7" s="71" t="s">
        <v>142</v>
      </c>
      <c r="K7" s="71" t="str">
        <f>'LT-1;SagatavZemesd'!K7</f>
        <v>rasējumiem</v>
      </c>
      <c r="L7" s="5"/>
      <c r="M7" s="5"/>
      <c r="N7" s="72"/>
      <c r="O7" s="72"/>
      <c r="P7" s="72"/>
    </row>
    <row r="8" spans="1:16" s="2" customFormat="1" ht="12.75">
      <c r="A8" s="268" t="s">
        <v>20</v>
      </c>
      <c r="B8" s="273" t="s">
        <v>136</v>
      </c>
      <c r="C8" s="246" t="s">
        <v>21</v>
      </c>
      <c r="D8" s="271" t="s">
        <v>22</v>
      </c>
      <c r="E8" s="271" t="s">
        <v>23</v>
      </c>
      <c r="F8" s="246" t="s">
        <v>24</v>
      </c>
      <c r="G8" s="246"/>
      <c r="H8" s="246"/>
      <c r="I8" s="246"/>
      <c r="J8" s="246"/>
      <c r="K8" s="246"/>
      <c r="L8" s="246" t="s">
        <v>25</v>
      </c>
      <c r="M8" s="246" t="s">
        <v>25</v>
      </c>
      <c r="N8" s="246"/>
      <c r="O8" s="246"/>
      <c r="P8" s="247"/>
    </row>
    <row r="9" spans="1:16" s="2" customFormat="1" ht="87.75" thickBot="1">
      <c r="A9" s="269"/>
      <c r="B9" s="274"/>
      <c r="C9" s="270"/>
      <c r="D9" s="272"/>
      <c r="E9" s="272"/>
      <c r="F9" s="51" t="s">
        <v>26</v>
      </c>
      <c r="G9" s="51" t="s">
        <v>71</v>
      </c>
      <c r="H9" s="51" t="s">
        <v>72</v>
      </c>
      <c r="I9" s="73" t="s">
        <v>73</v>
      </c>
      <c r="J9" s="51" t="s">
        <v>74</v>
      </c>
      <c r="K9" s="51" t="s">
        <v>75</v>
      </c>
      <c r="L9" s="51" t="s">
        <v>27</v>
      </c>
      <c r="M9" s="51" t="s">
        <v>76</v>
      </c>
      <c r="N9" s="51" t="s">
        <v>77</v>
      </c>
      <c r="O9" s="51" t="s">
        <v>74</v>
      </c>
      <c r="P9" s="74" t="s">
        <v>78</v>
      </c>
    </row>
    <row r="10" spans="1:16" s="2" customFormat="1" ht="13.5" thickBot="1">
      <c r="A10" s="75">
        <v>1</v>
      </c>
      <c r="B10" s="83">
        <v>2</v>
      </c>
      <c r="C10" s="76">
        <v>3</v>
      </c>
      <c r="D10" s="76">
        <v>4</v>
      </c>
      <c r="E10" s="76">
        <v>5</v>
      </c>
      <c r="F10" s="83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7">
        <v>16</v>
      </c>
    </row>
    <row r="11" spans="1:16" s="134" customFormat="1" ht="12.75">
      <c r="A11" s="282" t="s">
        <v>712</v>
      </c>
      <c r="B11" s="283"/>
      <c r="C11" s="283"/>
      <c r="D11" s="283"/>
      <c r="E11" s="284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54"/>
    </row>
    <row r="12" spans="1:16" s="134" customFormat="1" ht="25.5">
      <c r="A12" s="127"/>
      <c r="B12" s="125"/>
      <c r="C12" s="130" t="s">
        <v>713</v>
      </c>
      <c r="D12" s="129" t="s">
        <v>714</v>
      </c>
      <c r="E12" s="133">
        <v>1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54"/>
    </row>
    <row r="13" spans="1:16" s="134" customFormat="1" ht="12.75">
      <c r="A13" s="282" t="s">
        <v>407</v>
      </c>
      <c r="B13" s="283"/>
      <c r="C13" s="283"/>
      <c r="D13" s="283"/>
      <c r="E13" s="284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54"/>
    </row>
    <row r="14" spans="1:16" s="134" customFormat="1" ht="25.5">
      <c r="A14" s="127" t="s">
        <v>343</v>
      </c>
      <c r="B14" s="125" t="s">
        <v>140</v>
      </c>
      <c r="C14" s="130" t="s">
        <v>408</v>
      </c>
      <c r="D14" s="129" t="s">
        <v>28</v>
      </c>
      <c r="E14" s="133">
        <v>50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54"/>
    </row>
    <row r="15" spans="1:16" s="134" customFormat="1" ht="25.5">
      <c r="A15" s="127" t="s">
        <v>344</v>
      </c>
      <c r="B15" s="125" t="s">
        <v>140</v>
      </c>
      <c r="C15" s="130" t="s">
        <v>409</v>
      </c>
      <c r="D15" s="129" t="s">
        <v>28</v>
      </c>
      <c r="E15" s="133">
        <v>50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54"/>
    </row>
    <row r="16" spans="1:16" s="134" customFormat="1" ht="25.5">
      <c r="A16" s="127" t="s">
        <v>345</v>
      </c>
      <c r="B16" s="125" t="s">
        <v>140</v>
      </c>
      <c r="C16" s="130" t="s">
        <v>375</v>
      </c>
      <c r="D16" s="129" t="s">
        <v>28</v>
      </c>
      <c r="E16" s="133">
        <v>150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54"/>
    </row>
    <row r="17" spans="1:16" s="134" customFormat="1" ht="25.5">
      <c r="A17" s="127" t="s">
        <v>346</v>
      </c>
      <c r="B17" s="125" t="s">
        <v>140</v>
      </c>
      <c r="C17" s="130" t="s">
        <v>377</v>
      </c>
      <c r="D17" s="129" t="s">
        <v>28</v>
      </c>
      <c r="E17" s="133">
        <v>100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54"/>
    </row>
    <row r="18" spans="1:16" s="134" customFormat="1" ht="25.5">
      <c r="A18" s="127" t="s">
        <v>347</v>
      </c>
      <c r="B18" s="125" t="s">
        <v>140</v>
      </c>
      <c r="C18" s="130" t="s">
        <v>410</v>
      </c>
      <c r="D18" s="129" t="s">
        <v>28</v>
      </c>
      <c r="E18" s="133">
        <v>100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54"/>
    </row>
    <row r="19" spans="1:16" ht="15.75" thickBot="1">
      <c r="A19" s="103"/>
      <c r="B19" s="103"/>
      <c r="C19" s="65"/>
      <c r="D19" s="66"/>
      <c r="E19" s="66"/>
      <c r="F19" s="89"/>
      <c r="G19" s="67"/>
      <c r="H19" s="67"/>
      <c r="I19" s="89"/>
      <c r="J19" s="89"/>
      <c r="K19" s="90"/>
      <c r="L19" s="102"/>
      <c r="M19" s="90"/>
      <c r="N19" s="90"/>
      <c r="O19" s="90"/>
      <c r="P19" s="90"/>
    </row>
    <row r="20" spans="1:16" ht="26.25" thickTop="1">
      <c r="A20" s="99"/>
      <c r="B20" s="91"/>
      <c r="C20" s="64" t="s">
        <v>148</v>
      </c>
      <c r="D20" s="92"/>
      <c r="E20" s="93"/>
      <c r="F20" s="94"/>
      <c r="G20" s="94"/>
      <c r="H20" s="94"/>
      <c r="I20" s="94"/>
      <c r="J20" s="94"/>
      <c r="K20" s="95"/>
      <c r="L20" s="96">
        <f>SUM(L13:L18)</f>
        <v>0</v>
      </c>
      <c r="M20" s="96">
        <f>SUM(M13:M18)</f>
        <v>0</v>
      </c>
      <c r="N20" s="96">
        <f>SUM(N13:N18)</f>
        <v>0</v>
      </c>
      <c r="O20" s="96">
        <f>SUM(O13:O18)</f>
        <v>0</v>
      </c>
      <c r="P20" s="96">
        <f>SUM(P13:P18)</f>
        <v>0</v>
      </c>
    </row>
    <row r="21" spans="1:16" ht="12.75">
      <c r="A21" s="116" t="s">
        <v>65</v>
      </c>
      <c r="B21" s="116"/>
      <c r="C21" s="120"/>
      <c r="D21" s="117" t="str">
        <f>N6</f>
        <v>201__ gada __._________</v>
      </c>
      <c r="E21" s="117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</row>
    <row r="22" spans="1:16" ht="12.75">
      <c r="A22" s="112" t="s">
        <v>139</v>
      </c>
      <c r="B22" s="149" t="str">
        <f>N6</f>
        <v>201__ gada __._________</v>
      </c>
      <c r="C22" s="87"/>
      <c r="D22" s="122"/>
      <c r="E22" s="117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1:16" ht="12.75">
      <c r="A23" s="116" t="s">
        <v>9</v>
      </c>
      <c r="B23" s="116"/>
      <c r="C23" s="115"/>
      <c r="D23" s="122" t="str">
        <f>N6</f>
        <v>201__ gada __._________</v>
      </c>
      <c r="E23" s="117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</row>
    <row r="24" spans="1:5" ht="15">
      <c r="A24" s="116" t="s">
        <v>141</v>
      </c>
      <c r="B24" s="161"/>
      <c r="C24" s="115"/>
      <c r="E24" s="119"/>
    </row>
    <row r="25" spans="1:5" ht="12.75">
      <c r="A25" s="116"/>
      <c r="B25" s="116"/>
      <c r="C25" s="115"/>
      <c r="E25" s="119"/>
    </row>
    <row r="29" ht="12.75">
      <c r="B29" s="119"/>
    </row>
  </sheetData>
  <mergeCells count="16">
    <mergeCell ref="A13:E13"/>
    <mergeCell ref="D8:D9"/>
    <mergeCell ref="E8:E9"/>
    <mergeCell ref="L6:M6"/>
    <mergeCell ref="C2:F2"/>
    <mergeCell ref="C3:E3"/>
    <mergeCell ref="C4:E4"/>
    <mergeCell ref="C5:E5"/>
    <mergeCell ref="C6:E6"/>
    <mergeCell ref="F8:K8"/>
    <mergeCell ref="L8:P8"/>
    <mergeCell ref="C7:E7"/>
    <mergeCell ref="A8:A9"/>
    <mergeCell ref="B8:B9"/>
    <mergeCell ref="C8:C9"/>
    <mergeCell ref="A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2" r:id="rId1"/>
  <headerFooter>
    <oddFooter>&amp;C&amp;M. lappuse no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89"/>
  <sheetViews>
    <sheetView tabSelected="1" zoomScaleSheetLayoutView="100" workbookViewId="0" topLeftCell="A1">
      <selection activeCell="G79" sqref="G79"/>
    </sheetView>
  </sheetViews>
  <sheetFormatPr defaultColWidth="9.140625" defaultRowHeight="12.75" outlineLevelCol="1"/>
  <cols>
    <col min="1" max="1" width="13.8515625" style="118" customWidth="1"/>
    <col min="2" max="2" width="13.8515625" style="118" hidden="1" customWidth="1"/>
    <col min="3" max="3" width="45.57421875" style="118" customWidth="1"/>
    <col min="4" max="4" width="7.140625" style="118" customWidth="1"/>
    <col min="5" max="5" width="14.57421875" style="118" customWidth="1"/>
    <col min="6" max="6" width="13.421875" style="118" customWidth="1" outlineLevel="1"/>
    <col min="7" max="7" width="12.7109375" style="118" customWidth="1" outlineLevel="1"/>
    <col min="8" max="8" width="12.28125" style="118" customWidth="1" outlineLevel="1"/>
    <col min="9" max="9" width="11.7109375" style="118" customWidth="1" outlineLevel="1"/>
    <col min="10" max="10" width="12.00390625" style="118" customWidth="1" outlineLevel="1"/>
    <col min="11" max="11" width="11.7109375" style="118" customWidth="1" outlineLevel="1"/>
    <col min="12" max="13" width="11.57421875" style="118" customWidth="1" outlineLevel="1"/>
    <col min="14" max="14" width="12.7109375" style="118" customWidth="1" outlineLevel="1"/>
    <col min="15" max="15" width="13.7109375" style="118" customWidth="1" outlineLevel="1"/>
    <col min="16" max="16" width="10.8515625" style="118" customWidth="1" outlineLevel="1"/>
    <col min="17" max="17" width="10.28125" style="118" bestFit="1" customWidth="1"/>
    <col min="18" max="16384" width="9.140625" style="118" customWidth="1"/>
  </cols>
  <sheetData>
    <row r="1" spans="1:16" s="122" customFormat="1" ht="12.75">
      <c r="A1" s="82"/>
      <c r="B1" s="82"/>
      <c r="C1" s="82"/>
      <c r="D1" s="82"/>
      <c r="E1" s="82"/>
      <c r="F1" s="82"/>
      <c r="G1" s="82"/>
      <c r="H1" s="82"/>
      <c r="I1" s="82"/>
      <c r="J1" s="84"/>
      <c r="K1" s="82"/>
      <c r="L1" s="82"/>
      <c r="M1" s="82"/>
      <c r="N1" s="82"/>
      <c r="O1" s="82"/>
      <c r="P1" s="82"/>
    </row>
    <row r="2" spans="1:16" s="122" customFormat="1" ht="15.75" thickBot="1">
      <c r="A2" s="97"/>
      <c r="B2" s="97"/>
      <c r="C2" s="258" t="s">
        <v>470</v>
      </c>
      <c r="D2" s="258"/>
      <c r="E2" s="258"/>
      <c r="F2" s="258"/>
      <c r="G2" s="97"/>
      <c r="H2" s="97"/>
      <c r="I2" s="97"/>
      <c r="J2" s="101"/>
      <c r="K2" s="97"/>
      <c r="L2" s="97"/>
      <c r="M2" s="97"/>
      <c r="N2" s="97"/>
      <c r="O2" s="97"/>
      <c r="P2" s="97"/>
    </row>
    <row r="3" spans="3:16" s="2" customFormat="1" ht="15.75" thickTop="1">
      <c r="C3" s="281" t="s">
        <v>348</v>
      </c>
      <c r="D3" s="281"/>
      <c r="E3" s="281"/>
      <c r="F3" s="9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2" customFormat="1" ht="25.5">
      <c r="A4" s="59" t="s">
        <v>16</v>
      </c>
      <c r="B4" s="59"/>
      <c r="C4" s="277" t="str">
        <f>'LT-1;SagatavZemesd'!C4:E4</f>
        <v>Esošās katlu mājas Barkavā efektivitātes paaugstināšana</v>
      </c>
      <c r="D4" s="277"/>
      <c r="E4" s="277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2" customFormat="1" ht="12.75">
      <c r="A5" s="5" t="s">
        <v>17</v>
      </c>
      <c r="B5" s="5"/>
      <c r="C5" s="249" t="str">
        <f>'LT-1;SagatavZemesd'!C5:E5</f>
        <v>Svaru iela 4, Barkava, Barkavas pagasts</v>
      </c>
      <c r="D5" s="249"/>
      <c r="E5" s="249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249" t="str">
        <f>'LT-1;SagatavZemesd'!C6:E6</f>
        <v>SIA "Madonas Siltums"</v>
      </c>
      <c r="D6" s="249"/>
      <c r="E6" s="249"/>
      <c r="F6" s="70"/>
      <c r="G6" s="70"/>
      <c r="H6" s="116"/>
      <c r="I6" s="47" t="s">
        <v>14</v>
      </c>
      <c r="J6" s="148">
        <f>P80</f>
        <v>0</v>
      </c>
      <c r="K6" s="88" t="str">
        <f>'LT-1;SagatavZemesd'!K6</f>
        <v>€</v>
      </c>
      <c r="L6" s="276" t="s">
        <v>139</v>
      </c>
      <c r="M6" s="276"/>
      <c r="N6" s="88" t="str">
        <f>'LT-1;SagatavZemesd'!N6</f>
        <v>201__ gada __._________</v>
      </c>
      <c r="O6" s="72"/>
      <c r="P6" s="72"/>
    </row>
    <row r="7" spans="1:16" s="2" customFormat="1" ht="13.5" thickBot="1">
      <c r="A7" s="5" t="s">
        <v>19</v>
      </c>
      <c r="B7" s="5"/>
      <c r="C7" s="249"/>
      <c r="D7" s="249"/>
      <c r="E7" s="249"/>
      <c r="F7" s="71" t="s">
        <v>139</v>
      </c>
      <c r="G7" s="72"/>
      <c r="H7" s="71" t="str">
        <f>'LT-1;SagatavZemesd'!H7</f>
        <v xml:space="preserve">201__ gada cenās uz </v>
      </c>
      <c r="I7" s="5"/>
      <c r="J7" s="71" t="s">
        <v>142</v>
      </c>
      <c r="K7" s="71" t="str">
        <f>'LT-1;SagatavZemesd'!K7</f>
        <v>rasējumiem</v>
      </c>
      <c r="L7" s="5"/>
      <c r="M7" s="5"/>
      <c r="N7" s="72"/>
      <c r="O7" s="72"/>
      <c r="P7" s="72"/>
    </row>
    <row r="8" spans="1:16" s="2" customFormat="1" ht="12.75">
      <c r="A8" s="268" t="s">
        <v>20</v>
      </c>
      <c r="B8" s="273" t="s">
        <v>136</v>
      </c>
      <c r="C8" s="246" t="s">
        <v>21</v>
      </c>
      <c r="D8" s="271" t="s">
        <v>22</v>
      </c>
      <c r="E8" s="271" t="s">
        <v>23</v>
      </c>
      <c r="F8" s="246" t="s">
        <v>24</v>
      </c>
      <c r="G8" s="246"/>
      <c r="H8" s="246"/>
      <c r="I8" s="246"/>
      <c r="J8" s="246"/>
      <c r="K8" s="246"/>
      <c r="L8" s="246" t="s">
        <v>25</v>
      </c>
      <c r="M8" s="246" t="s">
        <v>25</v>
      </c>
      <c r="N8" s="246"/>
      <c r="O8" s="246"/>
      <c r="P8" s="247"/>
    </row>
    <row r="9" spans="1:16" s="2" customFormat="1" ht="87.75" thickBot="1">
      <c r="A9" s="269"/>
      <c r="B9" s="274"/>
      <c r="C9" s="270"/>
      <c r="D9" s="272"/>
      <c r="E9" s="272"/>
      <c r="F9" s="51" t="s">
        <v>26</v>
      </c>
      <c r="G9" s="51" t="s">
        <v>71</v>
      </c>
      <c r="H9" s="51" t="s">
        <v>72</v>
      </c>
      <c r="I9" s="73" t="s">
        <v>73</v>
      </c>
      <c r="J9" s="51" t="s">
        <v>74</v>
      </c>
      <c r="K9" s="51" t="s">
        <v>75</v>
      </c>
      <c r="L9" s="51" t="s">
        <v>27</v>
      </c>
      <c r="M9" s="51" t="s">
        <v>76</v>
      </c>
      <c r="N9" s="51" t="s">
        <v>77</v>
      </c>
      <c r="O9" s="51" t="s">
        <v>74</v>
      </c>
      <c r="P9" s="74" t="s">
        <v>78</v>
      </c>
    </row>
    <row r="10" spans="1:16" s="2" customFormat="1" ht="13.5" thickBot="1">
      <c r="A10" s="75">
        <v>1</v>
      </c>
      <c r="B10" s="83">
        <v>2</v>
      </c>
      <c r="C10" s="76">
        <v>3</v>
      </c>
      <c r="D10" s="76">
        <v>4</v>
      </c>
      <c r="E10" s="76">
        <v>5</v>
      </c>
      <c r="F10" s="83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7">
        <v>16</v>
      </c>
    </row>
    <row r="11" spans="1:16" s="134" customFormat="1" ht="14.25">
      <c r="A11" s="131"/>
      <c r="B11" s="125"/>
      <c r="C11" s="130"/>
      <c r="D11" s="129"/>
      <c r="E11" s="133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54"/>
    </row>
    <row r="12" spans="1:16" s="134" customFormat="1" ht="14.25">
      <c r="A12" s="127"/>
      <c r="B12" s="127"/>
      <c r="C12" s="280" t="s">
        <v>349</v>
      </c>
      <c r="D12" s="280"/>
      <c r="E12" s="280"/>
      <c r="F12" s="48"/>
      <c r="G12" s="136"/>
      <c r="H12" s="137"/>
      <c r="I12" s="86"/>
      <c r="J12" s="136"/>
      <c r="K12" s="136"/>
      <c r="L12" s="136"/>
      <c r="M12" s="136"/>
      <c r="N12" s="136"/>
      <c r="O12" s="136"/>
      <c r="P12" s="136"/>
    </row>
    <row r="13" spans="1:16" s="134" customFormat="1" ht="25.5">
      <c r="A13" s="127" t="s">
        <v>411</v>
      </c>
      <c r="B13" s="125" t="s">
        <v>140</v>
      </c>
      <c r="C13" s="130" t="s">
        <v>351</v>
      </c>
      <c r="D13" s="129" t="s">
        <v>31</v>
      </c>
      <c r="E13" s="133">
        <v>1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54"/>
    </row>
    <row r="14" spans="1:16" s="134" customFormat="1" ht="14.25">
      <c r="A14" s="127" t="s">
        <v>412</v>
      </c>
      <c r="B14" s="125" t="s">
        <v>140</v>
      </c>
      <c r="C14" s="130" t="s">
        <v>352</v>
      </c>
      <c r="D14" s="129" t="s">
        <v>350</v>
      </c>
      <c r="E14" s="133">
        <v>1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54"/>
    </row>
    <row r="15" spans="1:16" s="134" customFormat="1" ht="14.25">
      <c r="A15" s="127" t="s">
        <v>413</v>
      </c>
      <c r="B15" s="125" t="s">
        <v>140</v>
      </c>
      <c r="C15" s="130" t="s">
        <v>353</v>
      </c>
      <c r="D15" s="129" t="s">
        <v>350</v>
      </c>
      <c r="E15" s="133">
        <v>1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54"/>
    </row>
    <row r="16" spans="1:16" s="134" customFormat="1" ht="14.25">
      <c r="A16" s="127" t="s">
        <v>414</v>
      </c>
      <c r="B16" s="125" t="s">
        <v>140</v>
      </c>
      <c r="C16" s="130" t="s">
        <v>354</v>
      </c>
      <c r="D16" s="129" t="s">
        <v>350</v>
      </c>
      <c r="E16" s="133">
        <v>3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54"/>
    </row>
    <row r="17" spans="1:16" s="134" customFormat="1" ht="14.25">
      <c r="A17" s="127" t="s">
        <v>415</v>
      </c>
      <c r="B17" s="125" t="s">
        <v>140</v>
      </c>
      <c r="C17" s="130" t="s">
        <v>565</v>
      </c>
      <c r="D17" s="129" t="s">
        <v>350</v>
      </c>
      <c r="E17" s="133">
        <v>3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54"/>
    </row>
    <row r="18" spans="1:16" s="134" customFormat="1" ht="14.25">
      <c r="A18" s="127" t="s">
        <v>416</v>
      </c>
      <c r="B18" s="125" t="s">
        <v>140</v>
      </c>
      <c r="C18" s="130" t="s">
        <v>355</v>
      </c>
      <c r="D18" s="129" t="s">
        <v>350</v>
      </c>
      <c r="E18" s="133">
        <v>8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54"/>
    </row>
    <row r="19" spans="1:16" s="134" customFormat="1" ht="14.25">
      <c r="A19" s="127" t="s">
        <v>417</v>
      </c>
      <c r="B19" s="125" t="s">
        <v>140</v>
      </c>
      <c r="C19" s="130" t="s">
        <v>356</v>
      </c>
      <c r="D19" s="129" t="s">
        <v>350</v>
      </c>
      <c r="E19" s="133">
        <v>2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54"/>
    </row>
    <row r="20" spans="1:16" s="134" customFormat="1" ht="14.25">
      <c r="A20" s="127" t="s">
        <v>418</v>
      </c>
      <c r="B20" s="125" t="s">
        <v>140</v>
      </c>
      <c r="C20" s="130" t="s">
        <v>357</v>
      </c>
      <c r="D20" s="129" t="s">
        <v>350</v>
      </c>
      <c r="E20" s="133">
        <v>5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54"/>
    </row>
    <row r="21" spans="1:16" s="134" customFormat="1" ht="14.25">
      <c r="A21" s="127" t="s">
        <v>419</v>
      </c>
      <c r="B21" s="125" t="s">
        <v>140</v>
      </c>
      <c r="C21" s="130" t="s">
        <v>566</v>
      </c>
      <c r="D21" s="129" t="s">
        <v>350</v>
      </c>
      <c r="E21" s="133">
        <v>1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54"/>
    </row>
    <row r="22" spans="1:16" s="134" customFormat="1" ht="14.25">
      <c r="A22" s="127" t="s">
        <v>420</v>
      </c>
      <c r="B22" s="125" t="s">
        <v>140</v>
      </c>
      <c r="C22" s="130" t="s">
        <v>362</v>
      </c>
      <c r="D22" s="129" t="s">
        <v>350</v>
      </c>
      <c r="E22" s="133">
        <v>2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54"/>
    </row>
    <row r="23" spans="1:16" s="134" customFormat="1" ht="14.25">
      <c r="A23" s="127" t="s">
        <v>421</v>
      </c>
      <c r="B23" s="125" t="s">
        <v>140</v>
      </c>
      <c r="C23" s="130" t="s">
        <v>358</v>
      </c>
      <c r="D23" s="129" t="s">
        <v>350</v>
      </c>
      <c r="E23" s="133">
        <v>2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54"/>
    </row>
    <row r="24" spans="1:16" s="134" customFormat="1" ht="14.25">
      <c r="A24" s="127" t="s">
        <v>422</v>
      </c>
      <c r="B24" s="125" t="s">
        <v>140</v>
      </c>
      <c r="C24" s="130" t="s">
        <v>359</v>
      </c>
      <c r="D24" s="129" t="s">
        <v>350</v>
      </c>
      <c r="E24" s="133">
        <v>2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54"/>
    </row>
    <row r="25" spans="1:16" s="134" customFormat="1" ht="14.25">
      <c r="A25" s="127" t="s">
        <v>423</v>
      </c>
      <c r="B25" s="125" t="s">
        <v>140</v>
      </c>
      <c r="C25" s="130" t="s">
        <v>363</v>
      </c>
      <c r="D25" s="129" t="s">
        <v>361</v>
      </c>
      <c r="E25" s="133">
        <v>1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54"/>
    </row>
    <row r="26" spans="1:16" s="134" customFormat="1" ht="14.25">
      <c r="A26" s="127"/>
      <c r="B26" s="127"/>
      <c r="C26" s="280" t="s">
        <v>364</v>
      </c>
      <c r="D26" s="280"/>
      <c r="E26" s="280"/>
      <c r="F26" s="48"/>
      <c r="G26" s="136"/>
      <c r="H26" s="137"/>
      <c r="I26" s="86"/>
      <c r="J26" s="136"/>
      <c r="K26" s="136"/>
      <c r="L26" s="136"/>
      <c r="M26" s="136"/>
      <c r="N26" s="136"/>
      <c r="O26" s="136"/>
      <c r="P26" s="136"/>
    </row>
    <row r="27" spans="1:16" s="134" customFormat="1" ht="25.5">
      <c r="A27" s="127" t="s">
        <v>424</v>
      </c>
      <c r="B27" s="125" t="s">
        <v>140</v>
      </c>
      <c r="C27" s="130" t="s">
        <v>567</v>
      </c>
      <c r="D27" s="129" t="s">
        <v>350</v>
      </c>
      <c r="E27" s="133">
        <v>36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54"/>
    </row>
    <row r="28" spans="1:16" s="134" customFormat="1" ht="25.5">
      <c r="A28" s="127" t="s">
        <v>425</v>
      </c>
      <c r="B28" s="125" t="s">
        <v>140</v>
      </c>
      <c r="C28" s="130" t="s">
        <v>367</v>
      </c>
      <c r="D28" s="129" t="s">
        <v>350</v>
      </c>
      <c r="E28" s="133">
        <v>2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54"/>
    </row>
    <row r="29" spans="1:16" s="134" customFormat="1" ht="14.25">
      <c r="A29" s="127" t="s">
        <v>426</v>
      </c>
      <c r="B29" s="125" t="s">
        <v>140</v>
      </c>
      <c r="C29" s="130" t="s">
        <v>368</v>
      </c>
      <c r="D29" s="129" t="s">
        <v>350</v>
      </c>
      <c r="E29" s="133">
        <v>3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54"/>
    </row>
    <row r="30" spans="1:16" s="134" customFormat="1" ht="14.25">
      <c r="A30" s="127" t="s">
        <v>427</v>
      </c>
      <c r="B30" s="125" t="s">
        <v>140</v>
      </c>
      <c r="C30" s="130" t="s">
        <v>490</v>
      </c>
      <c r="D30" s="129" t="s">
        <v>350</v>
      </c>
      <c r="E30" s="133">
        <v>3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54"/>
    </row>
    <row r="31" spans="1:16" s="134" customFormat="1" ht="14.25">
      <c r="A31" s="127" t="s">
        <v>428</v>
      </c>
      <c r="B31" s="125" t="s">
        <v>140</v>
      </c>
      <c r="C31" s="130" t="s">
        <v>568</v>
      </c>
      <c r="D31" s="129" t="s">
        <v>350</v>
      </c>
      <c r="E31" s="133">
        <v>10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54"/>
    </row>
    <row r="32" spans="1:16" s="134" customFormat="1" ht="14.25">
      <c r="A32" s="127" t="s">
        <v>429</v>
      </c>
      <c r="B32" s="125" t="s">
        <v>140</v>
      </c>
      <c r="C32" s="130" t="s">
        <v>365</v>
      </c>
      <c r="D32" s="129" t="s">
        <v>366</v>
      </c>
      <c r="E32" s="133">
        <v>1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54"/>
    </row>
    <row r="33" spans="1:16" s="134" customFormat="1" ht="14.25">
      <c r="A33" s="127"/>
      <c r="B33" s="127"/>
      <c r="C33" s="280" t="s">
        <v>371</v>
      </c>
      <c r="D33" s="280"/>
      <c r="E33" s="280"/>
      <c r="F33" s="48"/>
      <c r="G33" s="136"/>
      <c r="H33" s="137"/>
      <c r="I33" s="86"/>
      <c r="J33" s="136"/>
      <c r="K33" s="136"/>
      <c r="L33" s="136"/>
      <c r="M33" s="136"/>
      <c r="N33" s="136"/>
      <c r="O33" s="136"/>
      <c r="P33" s="136"/>
    </row>
    <row r="34" spans="1:16" s="134" customFormat="1" ht="25.5">
      <c r="A34" s="127" t="s">
        <v>430</v>
      </c>
      <c r="B34" s="125" t="s">
        <v>140</v>
      </c>
      <c r="C34" s="130" t="s">
        <v>369</v>
      </c>
      <c r="D34" s="129" t="s">
        <v>350</v>
      </c>
      <c r="E34" s="133">
        <v>5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54"/>
    </row>
    <row r="35" spans="1:16" s="134" customFormat="1" ht="14.25">
      <c r="A35" s="127" t="s">
        <v>431</v>
      </c>
      <c r="B35" s="125" t="s">
        <v>140</v>
      </c>
      <c r="C35" s="130" t="s">
        <v>365</v>
      </c>
      <c r="D35" s="129" t="s">
        <v>366</v>
      </c>
      <c r="E35" s="133">
        <v>1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78"/>
    </row>
    <row r="36" spans="1:16" s="134" customFormat="1" ht="14.25">
      <c r="A36" s="127"/>
      <c r="B36" s="127"/>
      <c r="C36" s="280" t="s">
        <v>370</v>
      </c>
      <c r="D36" s="280"/>
      <c r="E36" s="280"/>
      <c r="F36" s="48"/>
      <c r="G36" s="136"/>
      <c r="H36" s="137"/>
      <c r="I36" s="86"/>
      <c r="J36" s="136"/>
      <c r="K36" s="136"/>
      <c r="L36" s="136"/>
      <c r="M36" s="136"/>
      <c r="N36" s="136"/>
      <c r="O36" s="136"/>
      <c r="P36" s="136"/>
    </row>
    <row r="37" spans="1:16" s="134" customFormat="1" ht="25.5">
      <c r="A37" s="127" t="s">
        <v>432</v>
      </c>
      <c r="B37" s="125" t="s">
        <v>140</v>
      </c>
      <c r="C37" s="130" t="s">
        <v>373</v>
      </c>
      <c r="D37" s="129" t="s">
        <v>28</v>
      </c>
      <c r="E37" s="133">
        <v>65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54"/>
    </row>
    <row r="38" spans="1:16" s="134" customFormat="1" ht="25.5">
      <c r="A38" s="127" t="s">
        <v>433</v>
      </c>
      <c r="B38" s="125" t="s">
        <v>140</v>
      </c>
      <c r="C38" s="130" t="s">
        <v>491</v>
      </c>
      <c r="D38" s="129" t="s">
        <v>28</v>
      </c>
      <c r="E38" s="133">
        <v>15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54"/>
    </row>
    <row r="39" spans="1:16" s="134" customFormat="1" ht="25.5">
      <c r="A39" s="127" t="s">
        <v>434</v>
      </c>
      <c r="B39" s="125" t="s">
        <v>140</v>
      </c>
      <c r="C39" s="130" t="s">
        <v>372</v>
      </c>
      <c r="D39" s="129" t="s">
        <v>28</v>
      </c>
      <c r="E39" s="133">
        <v>300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54"/>
    </row>
    <row r="40" spans="1:16" s="134" customFormat="1" ht="25.5">
      <c r="A40" s="127" t="s">
        <v>435</v>
      </c>
      <c r="B40" s="125" t="s">
        <v>140</v>
      </c>
      <c r="C40" s="130" t="s">
        <v>374</v>
      </c>
      <c r="D40" s="129" t="s">
        <v>28</v>
      </c>
      <c r="E40" s="133">
        <v>100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54"/>
    </row>
    <row r="41" spans="1:16" s="134" customFormat="1" ht="25.5">
      <c r="A41" s="127" t="s">
        <v>436</v>
      </c>
      <c r="B41" s="125" t="s">
        <v>140</v>
      </c>
      <c r="C41" s="130" t="s">
        <v>375</v>
      </c>
      <c r="D41" s="129" t="s">
        <v>28</v>
      </c>
      <c r="E41" s="133">
        <v>100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54"/>
    </row>
    <row r="42" spans="1:16" s="134" customFormat="1" ht="25.5">
      <c r="A42" s="127" t="s">
        <v>437</v>
      </c>
      <c r="B42" s="125" t="s">
        <v>140</v>
      </c>
      <c r="C42" s="130" t="s">
        <v>376</v>
      </c>
      <c r="D42" s="129" t="s">
        <v>28</v>
      </c>
      <c r="E42" s="133">
        <v>200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54"/>
    </row>
    <row r="43" spans="1:16" s="134" customFormat="1" ht="14.25">
      <c r="A43" s="127"/>
      <c r="B43" s="127"/>
      <c r="C43" s="280" t="s">
        <v>378</v>
      </c>
      <c r="D43" s="280"/>
      <c r="E43" s="280"/>
      <c r="F43" s="48"/>
      <c r="G43" s="136"/>
      <c r="H43" s="137"/>
      <c r="I43" s="86"/>
      <c r="J43" s="136"/>
      <c r="K43" s="136"/>
      <c r="L43" s="136"/>
      <c r="M43" s="136"/>
      <c r="N43" s="136"/>
      <c r="O43" s="136"/>
      <c r="P43" s="136"/>
    </row>
    <row r="44" spans="1:16" s="134" customFormat="1" ht="25.5">
      <c r="A44" s="127" t="s">
        <v>438</v>
      </c>
      <c r="B44" s="125" t="s">
        <v>140</v>
      </c>
      <c r="C44" s="130" t="s">
        <v>379</v>
      </c>
      <c r="D44" s="129" t="s">
        <v>350</v>
      </c>
      <c r="E44" s="133">
        <v>12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54"/>
    </row>
    <row r="45" spans="1:16" s="134" customFormat="1" ht="14.25">
      <c r="A45" s="127" t="s">
        <v>439</v>
      </c>
      <c r="B45" s="125" t="s">
        <v>140</v>
      </c>
      <c r="C45" s="130" t="s">
        <v>380</v>
      </c>
      <c r="D45" s="129" t="s">
        <v>350</v>
      </c>
      <c r="E45" s="133">
        <v>4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54"/>
    </row>
    <row r="46" spans="1:16" s="134" customFormat="1" ht="25.5">
      <c r="A46" s="127" t="s">
        <v>440</v>
      </c>
      <c r="B46" s="125" t="s">
        <v>140</v>
      </c>
      <c r="C46" s="130" t="s">
        <v>381</v>
      </c>
      <c r="D46" s="129" t="s">
        <v>350</v>
      </c>
      <c r="E46" s="133">
        <v>4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54"/>
    </row>
    <row r="47" spans="1:16" s="134" customFormat="1" ht="14.25">
      <c r="A47" s="127" t="s">
        <v>441</v>
      </c>
      <c r="B47" s="125" t="s">
        <v>140</v>
      </c>
      <c r="C47" s="130" t="s">
        <v>382</v>
      </c>
      <c r="D47" s="129" t="s">
        <v>28</v>
      </c>
      <c r="E47" s="133">
        <v>20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54"/>
    </row>
    <row r="48" spans="1:16" s="134" customFormat="1" ht="14.25">
      <c r="A48" s="127" t="s">
        <v>442</v>
      </c>
      <c r="B48" s="125"/>
      <c r="C48" s="130" t="s">
        <v>569</v>
      </c>
      <c r="D48" s="129" t="s">
        <v>28</v>
      </c>
      <c r="E48" s="133">
        <v>35</v>
      </c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54"/>
    </row>
    <row r="49" spans="1:16" s="134" customFormat="1" ht="25.5">
      <c r="A49" s="127" t="s">
        <v>443</v>
      </c>
      <c r="B49" s="125" t="s">
        <v>140</v>
      </c>
      <c r="C49" s="130" t="s">
        <v>383</v>
      </c>
      <c r="D49" s="129" t="s">
        <v>28</v>
      </c>
      <c r="E49" s="133">
        <v>55</v>
      </c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54"/>
    </row>
    <row r="50" spans="1:16" s="134" customFormat="1" ht="14.25">
      <c r="A50" s="127" t="s">
        <v>444</v>
      </c>
      <c r="B50" s="125" t="s">
        <v>140</v>
      </c>
      <c r="C50" s="130" t="s">
        <v>492</v>
      </c>
      <c r="D50" s="129" t="s">
        <v>350</v>
      </c>
      <c r="E50" s="133">
        <v>2</v>
      </c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54"/>
    </row>
    <row r="51" spans="1:16" s="134" customFormat="1" ht="14.25">
      <c r="A51" s="127" t="s">
        <v>445</v>
      </c>
      <c r="B51" s="125" t="s">
        <v>140</v>
      </c>
      <c r="C51" s="130" t="s">
        <v>384</v>
      </c>
      <c r="D51" s="129" t="s">
        <v>28</v>
      </c>
      <c r="E51" s="133">
        <v>35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54"/>
    </row>
    <row r="52" spans="1:16" s="134" customFormat="1" ht="14.25">
      <c r="A52" s="127" t="s">
        <v>446</v>
      </c>
      <c r="B52" s="125" t="s">
        <v>140</v>
      </c>
      <c r="C52" s="130" t="s">
        <v>385</v>
      </c>
      <c r="D52" s="129" t="s">
        <v>350</v>
      </c>
      <c r="E52" s="133">
        <v>1</v>
      </c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54"/>
    </row>
    <row r="53" spans="1:16" s="134" customFormat="1" ht="14.25">
      <c r="A53" s="127" t="s">
        <v>447</v>
      </c>
      <c r="B53" s="125" t="s">
        <v>140</v>
      </c>
      <c r="C53" s="130" t="s">
        <v>365</v>
      </c>
      <c r="D53" s="129" t="s">
        <v>31</v>
      </c>
      <c r="E53" s="133">
        <v>1</v>
      </c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78"/>
    </row>
    <row r="54" spans="1:16" s="134" customFormat="1" ht="14.25">
      <c r="A54" s="127"/>
      <c r="B54" s="127"/>
      <c r="C54" s="280" t="s">
        <v>386</v>
      </c>
      <c r="D54" s="280"/>
      <c r="E54" s="280"/>
      <c r="F54" s="48"/>
      <c r="G54" s="136"/>
      <c r="H54" s="137"/>
      <c r="I54" s="86"/>
      <c r="J54" s="136"/>
      <c r="K54" s="136"/>
      <c r="L54" s="136"/>
      <c r="M54" s="136"/>
      <c r="N54" s="136"/>
      <c r="O54" s="136"/>
      <c r="P54" s="136"/>
    </row>
    <row r="55" spans="1:16" s="134" customFormat="1" ht="14.25">
      <c r="A55" s="127" t="s">
        <v>448</v>
      </c>
      <c r="B55" s="125" t="s">
        <v>140</v>
      </c>
      <c r="C55" s="130" t="s">
        <v>389</v>
      </c>
      <c r="D55" s="129" t="s">
        <v>28</v>
      </c>
      <c r="E55" s="133">
        <v>180</v>
      </c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54"/>
    </row>
    <row r="56" spans="1:16" s="134" customFormat="1" ht="25.5">
      <c r="A56" s="127" t="s">
        <v>449</v>
      </c>
      <c r="B56" s="125" t="s">
        <v>140</v>
      </c>
      <c r="C56" s="130" t="s">
        <v>390</v>
      </c>
      <c r="D56" s="129" t="s">
        <v>350</v>
      </c>
      <c r="E56" s="133">
        <v>35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54"/>
    </row>
    <row r="57" spans="1:16" s="134" customFormat="1" ht="25.5">
      <c r="A57" s="127" t="s">
        <v>450</v>
      </c>
      <c r="B57" s="125" t="s">
        <v>140</v>
      </c>
      <c r="C57" s="130" t="s">
        <v>391</v>
      </c>
      <c r="D57" s="129" t="s">
        <v>350</v>
      </c>
      <c r="E57" s="133">
        <v>4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54"/>
    </row>
    <row r="58" spans="1:16" s="134" customFormat="1" ht="14.25">
      <c r="A58" s="127" t="s">
        <v>451</v>
      </c>
      <c r="B58" s="125" t="s">
        <v>140</v>
      </c>
      <c r="C58" s="130" t="s">
        <v>392</v>
      </c>
      <c r="D58" s="129" t="s">
        <v>350</v>
      </c>
      <c r="E58" s="133">
        <v>5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54"/>
    </row>
    <row r="59" spans="1:16" s="134" customFormat="1" ht="25.5">
      <c r="A59" s="127" t="s">
        <v>452</v>
      </c>
      <c r="B59" s="125" t="s">
        <v>140</v>
      </c>
      <c r="C59" s="130" t="s">
        <v>393</v>
      </c>
      <c r="D59" s="129" t="s">
        <v>350</v>
      </c>
      <c r="E59" s="133">
        <v>50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54"/>
    </row>
    <row r="60" spans="1:16" s="134" customFormat="1" ht="14.25">
      <c r="A60" s="127" t="s">
        <v>453</v>
      </c>
      <c r="B60" s="125" t="s">
        <v>140</v>
      </c>
      <c r="C60" s="130" t="s">
        <v>394</v>
      </c>
      <c r="D60" s="129" t="s">
        <v>180</v>
      </c>
      <c r="E60" s="133">
        <v>0.3</v>
      </c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54"/>
    </row>
    <row r="61" spans="1:16" s="134" customFormat="1" ht="14.25">
      <c r="A61" s="127" t="s">
        <v>454</v>
      </c>
      <c r="B61" s="125" t="s">
        <v>140</v>
      </c>
      <c r="C61" s="130" t="s">
        <v>387</v>
      </c>
      <c r="D61" s="129" t="s">
        <v>350</v>
      </c>
      <c r="E61" s="133">
        <v>100</v>
      </c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54"/>
    </row>
    <row r="62" spans="1:16" s="134" customFormat="1" ht="14.25">
      <c r="A62" s="127" t="s">
        <v>455</v>
      </c>
      <c r="B62" s="125" t="s">
        <v>140</v>
      </c>
      <c r="C62" s="130" t="s">
        <v>388</v>
      </c>
      <c r="D62" s="129" t="s">
        <v>350</v>
      </c>
      <c r="E62" s="133">
        <v>100</v>
      </c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54"/>
    </row>
    <row r="63" spans="1:16" s="134" customFormat="1" ht="14.25">
      <c r="A63" s="127" t="s">
        <v>456</v>
      </c>
      <c r="B63" s="125" t="s">
        <v>140</v>
      </c>
      <c r="C63" s="130" t="s">
        <v>395</v>
      </c>
      <c r="D63" s="129" t="s">
        <v>350</v>
      </c>
      <c r="E63" s="133">
        <v>15</v>
      </c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54"/>
    </row>
    <row r="64" spans="1:16" s="134" customFormat="1" ht="25.5">
      <c r="A64" s="127" t="s">
        <v>457</v>
      </c>
      <c r="B64" s="125" t="s">
        <v>140</v>
      </c>
      <c r="C64" s="130" t="s">
        <v>570</v>
      </c>
      <c r="D64" s="129" t="s">
        <v>28</v>
      </c>
      <c r="E64" s="133">
        <v>30</v>
      </c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54"/>
    </row>
    <row r="65" spans="1:16" s="134" customFormat="1" ht="25.5">
      <c r="A65" s="127" t="s">
        <v>458</v>
      </c>
      <c r="B65" s="125" t="s">
        <v>140</v>
      </c>
      <c r="C65" s="130" t="s">
        <v>396</v>
      </c>
      <c r="D65" s="129" t="s">
        <v>28</v>
      </c>
      <c r="E65" s="133">
        <v>30</v>
      </c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54"/>
    </row>
    <row r="66" spans="1:16" s="134" customFormat="1" ht="25.5">
      <c r="A66" s="127" t="s">
        <v>459</v>
      </c>
      <c r="B66" s="125" t="s">
        <v>140</v>
      </c>
      <c r="C66" s="130" t="s">
        <v>397</v>
      </c>
      <c r="D66" s="129" t="s">
        <v>361</v>
      </c>
      <c r="E66" s="133">
        <v>1</v>
      </c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54"/>
    </row>
    <row r="67" spans="1:16" s="134" customFormat="1" ht="33.75" customHeight="1">
      <c r="A67" s="127"/>
      <c r="B67" s="127"/>
      <c r="C67" s="280" t="s">
        <v>405</v>
      </c>
      <c r="D67" s="280"/>
      <c r="E67" s="280"/>
      <c r="F67" s="48"/>
      <c r="G67" s="136"/>
      <c r="H67" s="137"/>
      <c r="I67" s="86"/>
      <c r="J67" s="136"/>
      <c r="K67" s="136"/>
      <c r="L67" s="136"/>
      <c r="M67" s="136"/>
      <c r="N67" s="136"/>
      <c r="O67" s="136"/>
      <c r="P67" s="136"/>
    </row>
    <row r="68" spans="1:16" s="134" customFormat="1" ht="14.25">
      <c r="A68" s="127" t="s">
        <v>460</v>
      </c>
      <c r="B68" s="125" t="s">
        <v>140</v>
      </c>
      <c r="C68" s="130" t="s">
        <v>398</v>
      </c>
      <c r="D68" s="129" t="s">
        <v>350</v>
      </c>
      <c r="E68" s="133">
        <v>1</v>
      </c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54"/>
    </row>
    <row r="69" spans="1:16" s="134" customFormat="1" ht="51">
      <c r="A69" s="127" t="s">
        <v>461</v>
      </c>
      <c r="B69" s="125" t="s">
        <v>140</v>
      </c>
      <c r="C69" s="130" t="s">
        <v>399</v>
      </c>
      <c r="D69" s="129" t="s">
        <v>350</v>
      </c>
      <c r="E69" s="133">
        <v>6</v>
      </c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54"/>
    </row>
    <row r="70" spans="1:16" s="134" customFormat="1" ht="51">
      <c r="A70" s="127" t="s">
        <v>462</v>
      </c>
      <c r="B70" s="125" t="s">
        <v>140</v>
      </c>
      <c r="C70" s="130" t="s">
        <v>400</v>
      </c>
      <c r="D70" s="129" t="s">
        <v>34</v>
      </c>
      <c r="E70" s="133">
        <v>1</v>
      </c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54"/>
    </row>
    <row r="71" spans="1:16" s="134" customFormat="1" ht="38.25">
      <c r="A71" s="127" t="s">
        <v>463</v>
      </c>
      <c r="B71" s="125" t="s">
        <v>140</v>
      </c>
      <c r="C71" s="130" t="s">
        <v>401</v>
      </c>
      <c r="D71" s="129" t="s">
        <v>34</v>
      </c>
      <c r="E71" s="133">
        <v>1</v>
      </c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54"/>
    </row>
    <row r="72" spans="1:16" s="134" customFormat="1" ht="14.25">
      <c r="A72" s="127" t="s">
        <v>464</v>
      </c>
      <c r="B72" s="125" t="s">
        <v>140</v>
      </c>
      <c r="C72" s="130" t="s">
        <v>402</v>
      </c>
      <c r="D72" s="129" t="s">
        <v>28</v>
      </c>
      <c r="E72" s="133">
        <v>250</v>
      </c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54"/>
    </row>
    <row r="73" spans="1:16" s="134" customFormat="1" ht="14.25">
      <c r="A73" s="127" t="s">
        <v>465</v>
      </c>
      <c r="B73" s="125" t="s">
        <v>140</v>
      </c>
      <c r="C73" s="130" t="s">
        <v>403</v>
      </c>
      <c r="D73" s="129" t="s">
        <v>15</v>
      </c>
      <c r="E73" s="133">
        <v>1</v>
      </c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54"/>
    </row>
    <row r="74" spans="1:16" s="134" customFormat="1" ht="14.25">
      <c r="A74" s="127" t="s">
        <v>466</v>
      </c>
      <c r="B74" s="125" t="s">
        <v>140</v>
      </c>
      <c r="C74" s="130" t="s">
        <v>404</v>
      </c>
      <c r="D74" s="129" t="s">
        <v>31</v>
      </c>
      <c r="E74" s="133">
        <v>1</v>
      </c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54"/>
    </row>
    <row r="75" spans="1:16" s="134" customFormat="1" ht="14.25">
      <c r="A75" s="127" t="s">
        <v>467</v>
      </c>
      <c r="B75" s="125" t="s">
        <v>140</v>
      </c>
      <c r="C75" s="130" t="s">
        <v>711</v>
      </c>
      <c r="D75" s="129" t="s">
        <v>28</v>
      </c>
      <c r="E75" s="133">
        <v>250</v>
      </c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54"/>
    </row>
    <row r="76" spans="1:16" s="134" customFormat="1" ht="14.25">
      <c r="A76" s="127" t="s">
        <v>468</v>
      </c>
      <c r="B76" s="125" t="s">
        <v>140</v>
      </c>
      <c r="C76" s="130" t="s">
        <v>360</v>
      </c>
      <c r="D76" s="129" t="s">
        <v>31</v>
      </c>
      <c r="E76" s="133">
        <v>1</v>
      </c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54"/>
    </row>
    <row r="77" spans="1:16" s="134" customFormat="1" ht="14.25">
      <c r="A77" s="183"/>
      <c r="B77" s="184"/>
      <c r="C77" s="280" t="s">
        <v>707</v>
      </c>
      <c r="D77" s="280"/>
      <c r="E77" s="280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6"/>
    </row>
    <row r="78" spans="1:16" ht="15.75" thickBot="1">
      <c r="A78" s="127" t="s">
        <v>709</v>
      </c>
      <c r="B78" s="103"/>
      <c r="C78" s="130" t="s">
        <v>708</v>
      </c>
      <c r="D78" s="129" t="s">
        <v>361</v>
      </c>
      <c r="E78" s="133">
        <v>1</v>
      </c>
      <c r="F78" s="89"/>
      <c r="G78" s="67"/>
      <c r="H78" s="67"/>
      <c r="I78" s="89"/>
      <c r="J78" s="89"/>
      <c r="K78" s="90"/>
      <c r="L78" s="102"/>
      <c r="M78" s="90"/>
      <c r="N78" s="90"/>
      <c r="O78" s="90"/>
      <c r="P78" s="90"/>
    </row>
    <row r="79" spans="1:16" ht="16.5" thickBot="1" thickTop="1">
      <c r="A79" s="103"/>
      <c r="B79" s="103"/>
      <c r="C79" s="65"/>
      <c r="D79" s="66"/>
      <c r="E79" s="66"/>
      <c r="F79" s="89"/>
      <c r="G79" s="67"/>
      <c r="H79" s="67"/>
      <c r="I79" s="89"/>
      <c r="J79" s="89"/>
      <c r="K79" s="90"/>
      <c r="L79" s="102"/>
      <c r="M79" s="90"/>
      <c r="N79" s="90"/>
      <c r="O79" s="90"/>
      <c r="P79" s="90"/>
    </row>
    <row r="80" spans="1:16" ht="26.25" thickTop="1">
      <c r="A80" s="99"/>
      <c r="B80" s="91"/>
      <c r="C80" s="64" t="s">
        <v>148</v>
      </c>
      <c r="D80" s="92"/>
      <c r="E80" s="93"/>
      <c r="F80" s="94"/>
      <c r="G80" s="94"/>
      <c r="H80" s="94"/>
      <c r="I80" s="94"/>
      <c r="J80" s="94"/>
      <c r="K80" s="95"/>
      <c r="L80" s="96">
        <f>SUM(L11:L76)</f>
        <v>0</v>
      </c>
      <c r="M80" s="96">
        <f>SUM(M11:M76)</f>
        <v>0</v>
      </c>
      <c r="N80" s="96">
        <f>SUM(N11:N76)</f>
        <v>0</v>
      </c>
      <c r="O80" s="96">
        <f>SUM(O11:O76)</f>
        <v>0</v>
      </c>
      <c r="P80" s="96">
        <f>SUM(P11:P76)</f>
        <v>0</v>
      </c>
    </row>
    <row r="81" spans="1:16" ht="12.75">
      <c r="A81" s="116" t="s">
        <v>65</v>
      </c>
      <c r="B81" s="116"/>
      <c r="C81" s="120"/>
      <c r="D81" s="117" t="str">
        <f>N6</f>
        <v>201__ gada __._________</v>
      </c>
      <c r="E81" s="117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</row>
    <row r="82" spans="1:16" ht="12.75">
      <c r="A82" s="112" t="s">
        <v>139</v>
      </c>
      <c r="B82" s="149" t="str">
        <f>N6</f>
        <v>201__ gada __._________</v>
      </c>
      <c r="C82" s="87"/>
      <c r="D82" s="122"/>
      <c r="E82" s="117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</row>
    <row r="83" spans="1:16" ht="12.75">
      <c r="A83" s="116" t="s">
        <v>9</v>
      </c>
      <c r="B83" s="116"/>
      <c r="C83" s="115"/>
      <c r="D83" s="122" t="str">
        <f>N6</f>
        <v>201__ gada __._________</v>
      </c>
      <c r="E83" s="117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</row>
    <row r="84" spans="1:5" ht="15">
      <c r="A84" s="116" t="s">
        <v>141</v>
      </c>
      <c r="B84" s="161"/>
      <c r="C84" s="115"/>
      <c r="E84" s="119"/>
    </row>
    <row r="85" spans="1:5" ht="12.75">
      <c r="A85" s="116"/>
      <c r="B85" s="116"/>
      <c r="C85" s="115"/>
      <c r="E85" s="119"/>
    </row>
    <row r="89" ht="12.75">
      <c r="B89" s="119"/>
    </row>
  </sheetData>
  <mergeCells count="22">
    <mergeCell ref="L6:M6"/>
    <mergeCell ref="C2:F2"/>
    <mergeCell ref="C3:E3"/>
    <mergeCell ref="C4:E4"/>
    <mergeCell ref="C5:E5"/>
    <mergeCell ref="C6:E6"/>
    <mergeCell ref="A8:A9"/>
    <mergeCell ref="B8:B9"/>
    <mergeCell ref="C8:C9"/>
    <mergeCell ref="D8:D9"/>
    <mergeCell ref="E8:E9"/>
    <mergeCell ref="F8:K8"/>
    <mergeCell ref="L8:P8"/>
    <mergeCell ref="C12:E12"/>
    <mergeCell ref="C26:E26"/>
    <mergeCell ref="C7:E7"/>
    <mergeCell ref="C77:E77"/>
    <mergeCell ref="C33:E33"/>
    <mergeCell ref="C36:E36"/>
    <mergeCell ref="C43:E43"/>
    <mergeCell ref="C54:E54"/>
    <mergeCell ref="C67:E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&amp;L&amp;P&amp;N&amp;R&amp;A</oddFoot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Edīte</cp:lastModifiedBy>
  <cp:lastPrinted>2017-11-30T07:09:17Z</cp:lastPrinted>
  <dcterms:created xsi:type="dcterms:W3CDTF">2011-03-23T14:07:45Z</dcterms:created>
  <dcterms:modified xsi:type="dcterms:W3CDTF">2019-01-07T11:29:29Z</dcterms:modified>
  <cp:category/>
  <cp:version/>
  <cp:contentType/>
  <cp:contentStatus/>
</cp:coreProperties>
</file>