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908" activeTab="8"/>
  </bookViews>
  <sheets>
    <sheet name="LT-1" sheetId="1" r:id="rId1"/>
    <sheet name="LT-2" sheetId="2" r:id="rId2"/>
    <sheet name="LT-3" sheetId="3" r:id="rId3"/>
    <sheet name="LT-4" sheetId="4" r:id="rId4"/>
    <sheet name="LT-5" sheetId="5" r:id="rId5"/>
    <sheet name="LT-6" sheetId="6" r:id="rId6"/>
    <sheet name="LT-7" sheetId="7" r:id="rId7"/>
    <sheet name="Kopsavilkuma aprēķini" sheetId="8" r:id="rId8"/>
    <sheet name="Būvdarbu koptāme" sheetId="9" r:id="rId9"/>
    <sheet name="LT-1;ŪdenstornisAR&lt;BK&lt;TN&lt;EL" sheetId="10" state="hidden" r:id="rId10"/>
  </sheets>
  <definedNames>
    <definedName name="_xlnm.Print_Area" localSheetId="9">'LT-1;ŪdenstornisAR&lt;BK&lt;TN&lt;EL'!$A$1:$O$285</definedName>
    <definedName name="_xlnm.Print_Titles" localSheetId="7">'Kopsavilkuma aprēķini'!$12:$15</definedName>
    <definedName name="_xlnm.Print_Titles" localSheetId="0">'LT-1'!$14:$15</definedName>
    <definedName name="_xlnm.Print_Titles" localSheetId="9">'LT-1;ŪdenstornisAR&lt;BK&lt;TN&lt;EL'!$14:$16</definedName>
  </definedNames>
  <calcPr fullCalcOnLoad="1" fullPrecision="0"/>
</workbook>
</file>

<file path=xl/comments10.xml><?xml version="1.0" encoding="utf-8"?>
<comments xmlns="http://schemas.openxmlformats.org/spreadsheetml/2006/main">
  <authors>
    <author>Jirjens</author>
  </authors>
  <commentList>
    <comment ref="D36" authorId="0">
      <text>
        <r>
          <rPr>
            <b/>
            <sz val="10"/>
            <rFont val="Tahoma"/>
            <family val="2"/>
          </rPr>
          <t>Jirjens:</t>
        </r>
        <r>
          <rPr>
            <sz val="10"/>
            <rFont val="Tahoma"/>
            <family val="2"/>
          </rPr>
          <t xml:space="preserve">
Apšaubāms būvdarbu apjoms vai mērvienība</t>
        </r>
      </text>
    </comment>
    <comment ref="B46" authorId="0">
      <text>
        <r>
          <rPr>
            <b/>
            <sz val="10"/>
            <rFont val="Tahoma"/>
            <family val="2"/>
          </rPr>
          <t>Jirjens:</t>
        </r>
        <r>
          <rPr>
            <sz val="10"/>
            <rFont val="Tahoma"/>
            <family val="2"/>
          </rPr>
          <t xml:space="preserve">
Vai tāds netrūkst?
</t>
        </r>
      </text>
    </comment>
  </commentList>
</comments>
</file>

<file path=xl/sharedStrings.xml><?xml version="1.0" encoding="utf-8"?>
<sst xmlns="http://schemas.openxmlformats.org/spreadsheetml/2006/main" count="2802" uniqueCount="1179">
  <si>
    <t>Montāžas palīgmateriāli</t>
  </si>
  <si>
    <t>Kods, tāmes Nr.</t>
  </si>
  <si>
    <t>Tai skaitā</t>
  </si>
  <si>
    <t xml:space="preserve">Sastādīja: </t>
  </si>
  <si>
    <t xml:space="preserve">Pārbaudīja: </t>
  </si>
  <si>
    <t>APSTIPRINU</t>
  </si>
  <si>
    <t>Z.v.</t>
  </si>
  <si>
    <t>Tāme sastādīta:</t>
  </si>
  <si>
    <t>Sastādīja</t>
  </si>
  <si>
    <t>Ls</t>
  </si>
  <si>
    <t>Tāmes izmaksas:</t>
  </si>
  <si>
    <t>t</t>
  </si>
  <si>
    <t>Meh</t>
  </si>
  <si>
    <t>Caurule PE OD32</t>
  </si>
  <si>
    <t>Tāme sastādīta 2011. gada tirgus cenās, pamatojoties uz tehnisko projektu</t>
  </si>
  <si>
    <r>
      <t>m</t>
    </r>
    <r>
      <rPr>
        <i/>
        <vertAlign val="superscript"/>
        <sz val="10"/>
        <rFont val="Arial"/>
        <family val="2"/>
      </rPr>
      <t>3</t>
    </r>
  </si>
  <si>
    <t>ha</t>
  </si>
  <si>
    <t>gb.</t>
  </si>
  <si>
    <t>Objekta nosaukums</t>
  </si>
  <si>
    <t>Objekta adrese</t>
  </si>
  <si>
    <t>Pasūtītājs</t>
  </si>
  <si>
    <t>Līguma Nr.</t>
  </si>
  <si>
    <t>Nr.</t>
  </si>
  <si>
    <t>Darbu un izdevumu nosaukums</t>
  </si>
  <si>
    <t>Mērv.</t>
  </si>
  <si>
    <t>Daudz.</t>
  </si>
  <si>
    <t>Vienības izmaksa</t>
  </si>
  <si>
    <t>Kopējā izmaksa</t>
  </si>
  <si>
    <t>Darba samaksas likme (Ls/h)</t>
  </si>
  <si>
    <t>Darba alga Ls/h</t>
  </si>
  <si>
    <t>Materiāli     Ls</t>
  </si>
  <si>
    <t>Mehānismi Ls</t>
  </si>
  <si>
    <t>Darbietilpība (c/h)</t>
  </si>
  <si>
    <t>Darba alga Ls</t>
  </si>
  <si>
    <t>Materiāli        Ls</t>
  </si>
  <si>
    <t>kompl.</t>
  </si>
  <si>
    <t>gb</t>
  </si>
  <si>
    <t>Montāžas palīgmateriāli un stiprinājumi</t>
  </si>
  <si>
    <t>m</t>
  </si>
  <si>
    <t>Kopā    Ls</t>
  </si>
  <si>
    <t>Laika norm.c/h</t>
  </si>
  <si>
    <t>Kopā:</t>
  </si>
  <si>
    <t>Materiālu apmaiņas un būvgružu transporta izdevumi</t>
  </si>
  <si>
    <t>kg</t>
  </si>
  <si>
    <t>vieta</t>
  </si>
  <si>
    <t>m2</t>
  </si>
  <si>
    <t>m3</t>
  </si>
  <si>
    <t>Betons B15</t>
  </si>
  <si>
    <t>kompl</t>
  </si>
  <si>
    <t>Atloku aizbīdnis DN100</t>
  </si>
  <si>
    <t xml:space="preserve">Pagaidu balsts </t>
  </si>
  <si>
    <t>Līmeņa devējs</t>
  </si>
  <si>
    <t>Nerūsējošās tērauda caurules Ø 114,3x2</t>
  </si>
  <si>
    <t>Nerūsējošās tērauda caurules Ø 33,7x2,0</t>
  </si>
  <si>
    <t>Atloks tērauda caurulēm  DN 100</t>
  </si>
  <si>
    <t>Atloks tērauda caurulēm  DN 25</t>
  </si>
  <si>
    <t>NT DN 100/100 trejgabals, metināms</t>
  </si>
  <si>
    <t>NT DN 100/25 trejgabals, metināms</t>
  </si>
  <si>
    <t>NT pāreja DN250/100</t>
  </si>
  <si>
    <t>Metinamais lodveida ventilis DN100</t>
  </si>
  <si>
    <t>Metinamais lodveida ventilis DN25</t>
  </si>
  <si>
    <t>Lodveida pretvārsts ar atloku DN100</t>
  </si>
  <si>
    <t>Pāreja PP OD110/ PP OD160</t>
  </si>
  <si>
    <t>Aizsargčaula DN110 PP caurulei</t>
  </si>
  <si>
    <t>Caurules kronšteins ar gumiju DN 100xM10</t>
  </si>
  <si>
    <t>Plakandzelzs 25x5mm , 10m</t>
  </si>
  <si>
    <r>
      <t>Hidrofors DE800, 10bar/70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C, V=800l</t>
    </r>
  </si>
  <si>
    <t>PP-R  plastmasas caurule Dn40, PN10</t>
  </si>
  <si>
    <t>PP  trejgabals Dn40</t>
  </si>
  <si>
    <t>Metinamais lodveida ventilis DN40</t>
  </si>
  <si>
    <t>Vadības bloks art.sukņu vadībai ar spiediena sensoru, ūdens līmeņa devējam, komplektā ar savienošiem kabeļiem (sk.pask.raksta 3.4 punkta)</t>
  </si>
  <si>
    <t xml:space="preserve">  Betons B 20</t>
  </si>
  <si>
    <r>
      <t>m</t>
    </r>
    <r>
      <rPr>
        <vertAlign val="superscript"/>
        <sz val="10"/>
        <rFont val="Arial"/>
        <family val="2"/>
      </rPr>
      <t>3</t>
    </r>
  </si>
  <si>
    <t>Betons B7,5</t>
  </si>
  <si>
    <t>Ruberoīds 2 kārtas</t>
  </si>
  <si>
    <t>Bitumena mastika</t>
  </si>
  <si>
    <t>kg.</t>
  </si>
  <si>
    <t>Stiegru siets Ø8/Ø8 s150/150</t>
  </si>
  <si>
    <r>
      <t>m</t>
    </r>
    <r>
      <rPr>
        <vertAlign val="superscript"/>
        <sz val="10"/>
        <rFont val="Arial"/>
        <family val="2"/>
      </rPr>
      <t>2</t>
    </r>
  </si>
  <si>
    <t>Antiseptizētas margas 50x50mm</t>
  </si>
  <si>
    <t>Materiāli veidņiem (saplāksnis, zāģmateriāli, balsti u.c)</t>
  </si>
  <si>
    <t>Betons B25</t>
  </si>
  <si>
    <t>Gludais atloks tērauda caurulēm  DN 100</t>
  </si>
  <si>
    <t>Noslēgatloks DN100</t>
  </si>
  <si>
    <t>Bez šuvju hidroizolācija materiāls 2 kārtas</t>
  </si>
  <si>
    <t>Taisnstūrveida caurules 120x60x6</t>
  </si>
  <si>
    <t xml:space="preserve">  Propāns</t>
  </si>
  <si>
    <t>bal</t>
  </si>
  <si>
    <t>Java B-12.5</t>
  </si>
  <si>
    <t>Antiseptizēti zāģmateriāli</t>
  </si>
  <si>
    <t>Ruberoīds</t>
  </si>
  <si>
    <t>Plakandzelzs 25x25, l=1000, 12gb.</t>
  </si>
  <si>
    <t>Montāžas palīgmateriāli( būvkalumi, skruves, naglas)</t>
  </si>
  <si>
    <t>Antiseptizētas latas 32x100mm ar soli 450</t>
  </si>
  <si>
    <t>Montāžas palīgmateriāli (skruves, naglas)</t>
  </si>
  <si>
    <t>Pretkondensāta plēve</t>
  </si>
  <si>
    <t>Jumta lūka 600x600</t>
  </si>
  <si>
    <t>Akmens vate Paroc WAS 25 b=30mm</t>
  </si>
  <si>
    <r>
      <t>m</t>
    </r>
    <r>
      <rPr>
        <vertAlign val="superscript"/>
        <sz val="10"/>
        <rFont val="Arial"/>
        <family val="2"/>
      </rPr>
      <t>2</t>
    </r>
  </si>
  <si>
    <t>Akmens vate Paroc UNS 37 b=100mm</t>
  </si>
  <si>
    <t>Tvaika izolācija</t>
  </si>
  <si>
    <t xml:space="preserve"> Krāsots dēlis jumta malām 25x120</t>
  </si>
  <si>
    <t>Logs L-1</t>
  </si>
  <si>
    <t>Logs L-2</t>
  </si>
  <si>
    <t xml:space="preserve">Palodze (ārējā) skārda </t>
  </si>
  <si>
    <t>Montāžs palīgmateriāli (skrūves, blīvēšanas, apdares materiāli, apdares līstes u.c.)</t>
  </si>
  <si>
    <t>Durvis D-1</t>
  </si>
  <si>
    <t>Kompensacijas šuve 2.kārtas ruberoīda</t>
  </si>
  <si>
    <t>Esošā ūdenstorņa rekonstrukcija</t>
  </si>
  <si>
    <t>Tērauda jumta seguma nojaukšana</t>
  </si>
  <si>
    <t>Latojuma demontāža</t>
  </si>
  <si>
    <t>Tērauda cauruļu ar veidgabaliem demontāža</t>
  </si>
  <si>
    <t>Dzelzsbetona  pārseguma zem rezervuāra  demontāža</t>
  </si>
  <si>
    <t>Grīdas betona pamatojuma demontāža (pagrabā)</t>
  </si>
  <si>
    <t>Nojaukto konstrukciju un būvgružu savākšana un iekraušana pašizgāzējos</t>
  </si>
  <si>
    <t>Pārslēgšana esoša ūdensvada OD32</t>
  </si>
  <si>
    <t>Dzeramā ūdens rezervuārs ar tilpumu 22,3m3, diametrā 3,06m, augstumā 3,6m ar ar standarta aprīkojumu: galvanizēta tērauda loksnes, aluminija pārsegs, 1,0 mm biezs ieklājums- membrāna, apkalpes trepes, nerūsējoša tērauda savienojumi stāvvadu pievienošanai.</t>
  </si>
  <si>
    <t>Līmeņa devēja uzstādīšana</t>
  </si>
  <si>
    <t>Nerūsējošo tērauda cauruļu ar veidgabaliem uzstādīšana</t>
  </si>
  <si>
    <r>
      <t>NT DN 100 līkums 90</t>
    </r>
    <r>
      <rPr>
        <i/>
        <vertAlign val="superscript"/>
        <sz val="10"/>
        <rFont val="Arial"/>
        <family val="2"/>
      </rPr>
      <t>o</t>
    </r>
    <r>
      <rPr>
        <i/>
        <sz val="10"/>
        <rFont val="Arial"/>
        <family val="2"/>
      </rPr>
      <t>, metināms</t>
    </r>
  </si>
  <si>
    <r>
      <t>NT DN 100 līkums 45</t>
    </r>
    <r>
      <rPr>
        <i/>
        <vertAlign val="superscript"/>
        <sz val="10"/>
        <rFont val="Arial"/>
        <family val="2"/>
      </rPr>
      <t>o</t>
    </r>
    <r>
      <rPr>
        <i/>
        <sz val="10"/>
        <rFont val="Arial"/>
        <family val="2"/>
      </rPr>
      <t>, metināms</t>
    </r>
  </si>
  <si>
    <r>
      <t>NT DN 25 līkums 20</t>
    </r>
    <r>
      <rPr>
        <i/>
        <vertAlign val="superscript"/>
        <sz val="10"/>
        <rFont val="Arial"/>
        <family val="2"/>
      </rPr>
      <t>o</t>
    </r>
    <r>
      <rPr>
        <i/>
        <sz val="10"/>
        <rFont val="Arial"/>
        <family val="2"/>
      </rPr>
      <t>, metināms</t>
    </r>
  </si>
  <si>
    <t xml:space="preserve">Ventīļu, aizbīdņu uzstādīšana </t>
  </si>
  <si>
    <r>
      <t>PP līkums 90</t>
    </r>
    <r>
      <rPr>
        <i/>
        <vertAlign val="superscript"/>
        <sz val="10"/>
        <rFont val="Arial"/>
        <family val="2"/>
      </rPr>
      <t>o</t>
    </r>
    <r>
      <rPr>
        <i/>
        <sz val="10"/>
        <rFont val="Arial"/>
        <family val="2"/>
      </rPr>
      <t xml:space="preserve"> OD 110</t>
    </r>
  </si>
  <si>
    <t xml:space="preserve">Hidrofora uzstādīšana </t>
  </si>
  <si>
    <r>
      <t>PP līkums 90</t>
    </r>
    <r>
      <rPr>
        <i/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Dn40</t>
    </r>
  </si>
  <si>
    <r>
      <t>m</t>
    </r>
    <r>
      <rPr>
        <b/>
        <vertAlign val="superscript"/>
        <sz val="10"/>
        <rFont val="Arial"/>
        <family val="2"/>
      </rPr>
      <t>2</t>
    </r>
  </si>
  <si>
    <t>Betona sagatavošanas kārtas ierīkošana grīdai (50mm)</t>
  </si>
  <si>
    <t>Hidroizolācijas ierīkošana grīdai</t>
  </si>
  <si>
    <t>Grīdas konstrukcijas stiegrošana</t>
  </si>
  <si>
    <r>
      <t>m</t>
    </r>
    <r>
      <rPr>
        <i/>
        <vertAlign val="superscript"/>
        <sz val="10"/>
        <rFont val="Arial"/>
        <family val="2"/>
      </rPr>
      <t>2</t>
    </r>
  </si>
  <si>
    <t>Grīdas betonēšana (50mm)</t>
  </si>
  <si>
    <t>Pārseguma stiegrojuma apstrāde ar pretkorozijas aizsardzību</t>
  </si>
  <si>
    <t>Antiseptizētas kāpņu brusas 200x70mm</t>
  </si>
  <si>
    <t>Antiseptizētais kāplis 250x50mm</t>
  </si>
  <si>
    <t>Margas uzstādīšana trepēm</t>
  </si>
  <si>
    <t>Antiseptizētas margas trepēm 50x50mm</t>
  </si>
  <si>
    <t>Margas uzstādīšana pārseguma laukumiem</t>
  </si>
  <si>
    <t>Kondensata savakšanas sistēmas  izbūve</t>
  </si>
  <si>
    <r>
      <t>m</t>
    </r>
    <r>
      <rPr>
        <b/>
        <vertAlign val="superscript"/>
        <sz val="10"/>
        <rFont val="Arial"/>
        <family val="2"/>
      </rPr>
      <t>2</t>
    </r>
  </si>
  <si>
    <t>Nesošo koka konstrukciju  uzstādīšana</t>
  </si>
  <si>
    <r>
      <t>m</t>
    </r>
    <r>
      <rPr>
        <b/>
        <vertAlign val="superscript"/>
        <sz val="10"/>
        <rFont val="Arial"/>
        <family val="2"/>
      </rPr>
      <t>3</t>
    </r>
  </si>
  <si>
    <t>Latojuma ierīkošana jumta segumam</t>
  </si>
  <si>
    <t>Pretkondensāta plēves ierīkošana</t>
  </si>
  <si>
    <t>Retināta dēļu pašuvums</t>
  </si>
  <si>
    <t>Tvaika izolācijas ieklāšana</t>
  </si>
  <si>
    <t>Jumta pārkares apšūšana ar apdares dēļiem</t>
  </si>
  <si>
    <t>Logu bloku komplektā ar palodzēm un uzstādīšana ieskaitot iekšējo un ārējo ailu sānmalu apdari</t>
  </si>
  <si>
    <t>Durvju bloku montāža komplektā ar visiem montāžas palīgmateriāliem, ieskaitot durvju ailu sānmalu apdare</t>
  </si>
  <si>
    <t>Sadales korpus ar N un PE klemmi, S1virs apmetuma, metāla, KV-26-08-05  800X500X260</t>
  </si>
  <si>
    <t>gab</t>
  </si>
  <si>
    <t>Ievada slēdzis, 3/63A</t>
  </si>
  <si>
    <t>Grupu automāts B10</t>
  </si>
  <si>
    <t>3C16</t>
  </si>
  <si>
    <t>3C25</t>
  </si>
  <si>
    <t>3C40</t>
  </si>
  <si>
    <t>Diferenciālā strāvas aizsardzība, 1N/16/0,03</t>
  </si>
  <si>
    <t>Automātu savienojošā kopne, 1m. 400V 100A</t>
  </si>
  <si>
    <t>Kopnes galu nosegvāki</t>
  </si>
  <si>
    <t>El.rozete bloks virsapm., IP 44 , I nom = 16 A , U = 230/400 V</t>
  </si>
  <si>
    <t>Nozarkārbas, HP 70 IP54</t>
  </si>
  <si>
    <t>Gaismeklis plafons Lena ar spuldzi, pie griestiem, sienas., 100 W 230V IP65</t>
  </si>
  <si>
    <t>Kabeļ dzīslu savienotāji, TORIX6</t>
  </si>
  <si>
    <t xml:space="preserve"> Kabelis - NYY 5 * 2,5 mm2</t>
  </si>
  <si>
    <r>
      <t>NYY  3 * 2,5 mm</t>
    </r>
    <r>
      <rPr>
        <vertAlign val="superscript"/>
        <sz val="8"/>
        <rFont val="LT Arial"/>
        <family val="0"/>
      </rPr>
      <t>2</t>
    </r>
  </si>
  <si>
    <r>
      <t>NYY  3 * 1,5 mm</t>
    </r>
    <r>
      <rPr>
        <vertAlign val="superscript"/>
        <sz val="8"/>
        <rFont val="LT Arial"/>
        <family val="0"/>
      </rPr>
      <t>2</t>
    </r>
  </si>
  <si>
    <r>
      <t>NYY  5 * 16 mm</t>
    </r>
    <r>
      <rPr>
        <vertAlign val="superscript"/>
        <sz val="8"/>
        <rFont val="LT Arial"/>
        <family val="0"/>
      </rPr>
      <t>2</t>
    </r>
  </si>
  <si>
    <r>
      <t>NYY  5 * 6 mm</t>
    </r>
    <r>
      <rPr>
        <vertAlign val="superscript"/>
        <sz val="8"/>
        <rFont val="LT Arial"/>
        <family val="0"/>
      </rPr>
      <t>2</t>
    </r>
  </si>
  <si>
    <r>
      <t>NYY  5 * 1,5 mm</t>
    </r>
    <r>
      <rPr>
        <vertAlign val="superscript"/>
        <sz val="8"/>
        <rFont val="LT Arial"/>
        <family val="0"/>
      </rPr>
      <t>2</t>
    </r>
  </si>
  <si>
    <t>Kabeļ aizsarg caurule, TXM-M20</t>
  </si>
  <si>
    <t>TXM-M32</t>
  </si>
  <si>
    <t>Kabeļ aizsarg caurule, PVC20  L=3m</t>
  </si>
  <si>
    <t xml:space="preserve">Kabeļ aizsarg caurules stiprinājumi, PVC20  </t>
  </si>
  <si>
    <t>Kabeļ aizsarg caurules 90grādu leņķi PVC20</t>
  </si>
  <si>
    <t>El.slēdzis pārsl virsapm. IP 44 , I nom = 10 A , U = 230 V</t>
  </si>
  <si>
    <t>Zemējuma stieņi, 219/20 OMEX 20x1500mm</t>
  </si>
  <si>
    <t>Zemējuma apaļdzelzis, RD10 FT</t>
  </si>
  <si>
    <t>Savienotāj klemme 2760/20 8-10/FL40 FT</t>
  </si>
  <si>
    <t>Uztvērēj stieples savienojumi 249/ST RD8-10</t>
  </si>
  <si>
    <t>Stieņa spice TE 20</t>
  </si>
  <si>
    <t>Savienotāj klemme 237/N RD8-10</t>
  </si>
  <si>
    <t>Pretkorozijas lenta</t>
  </si>
  <si>
    <t>Zibens uztvērēj stieple RD8/ALU</t>
  </si>
  <si>
    <t>Zibens uztvērējs 101/F-1500</t>
  </si>
  <si>
    <t>El. sildītājs ar vadību 3 kW 230V</t>
  </si>
  <si>
    <t>1. Demontāžas darbi</t>
  </si>
  <si>
    <t>1.001</t>
  </si>
  <si>
    <t>1.002</t>
  </si>
  <si>
    <t>1.003</t>
  </si>
  <si>
    <t>1.004</t>
  </si>
  <si>
    <t>1.005</t>
  </si>
  <si>
    <t>1.006</t>
  </si>
  <si>
    <t>1.007</t>
  </si>
  <si>
    <t>1.008</t>
  </si>
  <si>
    <t>1.009</t>
  </si>
  <si>
    <t>1.010</t>
  </si>
  <si>
    <t>1.011</t>
  </si>
  <si>
    <t>1.012</t>
  </si>
  <si>
    <t>Jumta nesošo koka konstrukciju demontāža</t>
  </si>
  <si>
    <t>Esošās  ūdens tvertnes ar apsaisti un stiprinājuma kronšteiniem  demontāža (tērauda tvertne tilpums līdz 30m3) nocelt no 20m virs zemes līmeņa</t>
  </si>
  <si>
    <t>Tērauda cauruļu ar veidgabaliem demontāža sagarinot ~3m posmos</t>
  </si>
  <si>
    <t>Lodveida, tukšošanas, atgaisošanas ventīļu/aizbīdņu demontāža</t>
  </si>
  <si>
    <t xml:space="preserve">Metāla siju (dubult-T profils 200, 21kg/m)  demontāža </t>
  </si>
  <si>
    <t>Koka kāpņu ar kāpšļiem 60cm platumā nojaukšana</t>
  </si>
  <si>
    <t>Koka pārseguma siju (līdz 200x300), garumā līdz 3m demontāža</t>
  </si>
  <si>
    <t>Koka dēļu klāju nojaukšana  nojaukšana</t>
  </si>
  <si>
    <t>Durvju bloku ar aplīstojumu  demontāža</t>
  </si>
  <si>
    <t>Koka logu bloka ar palodzēm demontāža</t>
  </si>
  <si>
    <t>Grīdas betona seguma līdz 100mm demontāža</t>
  </si>
  <si>
    <t>Būvgružu transportēšana līdz 5km</t>
  </si>
  <si>
    <t>Būvgružu utilizēšana vai nodošana izgāztuvē</t>
  </si>
  <si>
    <t>Ūdenstornis</t>
  </si>
  <si>
    <t>Ūdens atdzelžošanas ēka</t>
  </si>
  <si>
    <t>Ūdens torņa atslēgšana uz rekonstrukcijas laiku</t>
  </si>
  <si>
    <t>2. Sagatavošanas darbi</t>
  </si>
  <si>
    <t>Objekta mobilizācija</t>
  </si>
  <si>
    <t>obj.</t>
  </si>
  <si>
    <t>Pārēja uz flanci Dn25 uz OD110(flancis)</t>
  </si>
  <si>
    <t>Uzmava Dn25/OD32</t>
  </si>
  <si>
    <r>
      <t>m</t>
    </r>
    <r>
      <rPr>
        <b/>
        <vertAlign val="superscript"/>
        <sz val="9"/>
        <rFont val="Arial"/>
        <family val="2"/>
      </rPr>
      <t>3</t>
    </r>
  </si>
  <si>
    <t>Pagaidu piebraucamā ceļa izbūve ūdenstornim (blietētas šķembas 250mm)</t>
  </si>
  <si>
    <t>šķembas fr.0-45</t>
  </si>
  <si>
    <t>1.013</t>
  </si>
  <si>
    <t>1.014</t>
  </si>
  <si>
    <t>1.015</t>
  </si>
  <si>
    <t>1.016</t>
  </si>
  <si>
    <t>1.017</t>
  </si>
  <si>
    <t>1.018</t>
  </si>
  <si>
    <t>1.019</t>
  </si>
  <si>
    <t>1.020</t>
  </si>
  <si>
    <t>1.021</t>
  </si>
  <si>
    <t>1.022</t>
  </si>
  <si>
    <t>1.023</t>
  </si>
  <si>
    <t>1.024</t>
  </si>
  <si>
    <t>1.025</t>
  </si>
  <si>
    <t>1.026</t>
  </si>
  <si>
    <t>1.027</t>
  </si>
  <si>
    <t>1.028</t>
  </si>
  <si>
    <t>1.029</t>
  </si>
  <si>
    <t>1.030</t>
  </si>
  <si>
    <t>3. ūdens rezervuāra montāža un apsaiste</t>
  </si>
  <si>
    <t>Dzeramā ūdens rezervuāra (līdz 2,5t) montāža 20m augstumā</t>
  </si>
  <si>
    <t>Pievadkabelis no vadības bloka uz līmeņa devēju</t>
  </si>
  <si>
    <t>Atloks ner. tērauda caurulēm  DN 100</t>
  </si>
  <si>
    <t>Atloks ner. tērauda caurulēm  DN 25</t>
  </si>
  <si>
    <t>kpl.</t>
  </si>
  <si>
    <r>
      <t xml:space="preserve">Palīgmateriāli cauruļu un veidgabalu montāžai (33m cauruļu </t>
    </r>
    <r>
      <rPr>
        <sz val="10"/>
        <rFont val="Calibri"/>
        <family val="2"/>
      </rPr>
      <t>Ø</t>
    </r>
    <r>
      <rPr>
        <i/>
        <sz val="10"/>
        <rFont val="Arial"/>
        <family val="2"/>
      </rPr>
      <t>114,3)</t>
    </r>
  </si>
  <si>
    <t>Ūdens rezervuāra izolācijas ierīkošana</t>
  </si>
  <si>
    <t>Kanalizācijas  cauruļu ar veidgabaliem uzstādīšana</t>
  </si>
  <si>
    <t>Isover KIM paklājs ar stiklašķiedras pārklājumu 50mm vai analogs (blīvums 25kg/m3; 0,037 W/m*K)</t>
  </si>
  <si>
    <t>Stiprinājuma lenta</t>
  </si>
  <si>
    <t>PP caurule OD 110</t>
  </si>
  <si>
    <t>Cauruļvadu Dn100 un PP OD110 savienojuma izveidošana</t>
  </si>
  <si>
    <t>PP caurules OD 110  stāvvada piestiprināšana</t>
  </si>
  <si>
    <t>4. Hidrofora uzstādīšana atdzelžošanas ēkā</t>
  </si>
  <si>
    <t>Montāžas palīgmateriāli un stiprinājumi rezervuāra uzstādīšanai un apsaistei</t>
  </si>
  <si>
    <r>
      <t xml:space="preserve">Akmens vates caurļvadu </t>
    </r>
    <r>
      <rPr>
        <sz val="10"/>
        <rFont val="Calibri"/>
        <family val="2"/>
      </rPr>
      <t>Ø25</t>
    </r>
    <r>
      <rPr>
        <i/>
        <sz val="10"/>
        <rFont val="Arial"/>
        <family val="2"/>
      </rPr>
      <t xml:space="preserve"> siltumtizolācija ar biezumu 30mm</t>
    </r>
  </si>
  <si>
    <r>
      <t xml:space="preserve">Akmens vates čaulas </t>
    </r>
    <r>
      <rPr>
        <sz val="10"/>
        <rFont val="Calibri"/>
        <family val="2"/>
      </rPr>
      <t>Ø</t>
    </r>
    <r>
      <rPr>
        <i/>
        <sz val="10"/>
        <rFont val="Arial"/>
        <family val="2"/>
      </rPr>
      <t>100 siltumtizolācija ar biezumu 30mm; blīvums 100 kg/m3, siltumpretestība 0,034 W/m*K</t>
    </r>
  </si>
  <si>
    <r>
      <t xml:space="preserve">Caurļvadu un veidgabalu izolācijas( </t>
    </r>
    <r>
      <rPr>
        <b/>
        <sz val="10"/>
        <rFont val="Calibri"/>
        <family val="2"/>
      </rPr>
      <t>Ø</t>
    </r>
    <r>
      <rPr>
        <b/>
        <sz val="10"/>
        <rFont val="Arial"/>
        <family val="2"/>
      </rPr>
      <t>līdz 200mm) ierīkošana</t>
    </r>
  </si>
  <si>
    <t>PP-R cauruļu ar diametru līdz 110 ar veidgabaliem uzstādīšana</t>
  </si>
  <si>
    <r>
      <t xml:space="preserve">Metināmu ventīļu  </t>
    </r>
    <r>
      <rPr>
        <b/>
        <sz val="10"/>
        <rFont val="Calibri"/>
        <family val="2"/>
      </rPr>
      <t>Ø</t>
    </r>
    <r>
      <rPr>
        <b/>
        <sz val="10"/>
        <rFont val="Arial"/>
        <family val="2"/>
      </rPr>
      <t xml:space="preserve">līdz 100 uzstādīšana </t>
    </r>
  </si>
  <si>
    <t>5. Frekvenču pārveidotāja uzstādīšana</t>
  </si>
  <si>
    <t>Frekvenču pārveidotājs  ar apsildāmu sadalni art.sūkņu (16kW, 40A, IP44) vadībai sk. paskaidrojuma rakstu 3.4 p.</t>
  </si>
  <si>
    <t>Frevenču pārveidotāja, vadības bloka uzstādīšana pievienojot spiediena/līmeņa devējus un elektroapgādes kabeli</t>
  </si>
  <si>
    <t>6. Vispārceltnieciskie darbi pagrabā</t>
  </si>
  <si>
    <t>Monolītā betona stabveida balsta izbūve , betons B20 apjoms &lt;0,5m3; uzstādot  un demontējot veidņus</t>
  </si>
  <si>
    <t>Šķembu pamatkārtasierīkošana grīdai (150mm)</t>
  </si>
  <si>
    <t>Šķembas fr. 0-45</t>
  </si>
  <si>
    <t>Sienu apmetums līdz 15mm biezumā  no cementa-kaļķa javas vai gatavā apmetuma mitrām telpām.</t>
  </si>
  <si>
    <t>Apmetuma masa mitrām telpām</t>
  </si>
  <si>
    <t xml:space="preserve">Knauf TS 100 vai analogs sausais maisījums </t>
  </si>
  <si>
    <t xml:space="preserve">Griestu apmetums 5mm biezumā  no kaļķa-cementa javas vai gatavā apmetuma maisījuma </t>
  </si>
  <si>
    <t>Cementa-kaļķa java vai apmetuma maisījums mitrām telpām</t>
  </si>
  <si>
    <t>Metāla kapņu attīrīšana no rūsas, gruntēšana un krāsošana</t>
  </si>
  <si>
    <t xml:space="preserve">  Pretkorozijas grunts/krāsa Hammerit vai analogs 0,75L</t>
  </si>
  <si>
    <t>7. Slietņu trepes</t>
  </si>
  <si>
    <t>Koka slietņu trepes  ierīkošana no gataviem elementiem (kāpņu maršs 700x3000)</t>
  </si>
  <si>
    <t>Koka konstrukcijas pstrāde ar antipirēniem</t>
  </si>
  <si>
    <t>Koksnes pretuguns aizsargsastāvs FAP vai analogs</t>
  </si>
  <si>
    <t>Būvkalumi, skrūves</t>
  </si>
  <si>
    <t>Margu konstrukcijas apstrāde ar antipirēniem</t>
  </si>
  <si>
    <t>8. Monolītā dzelzsbetona pārseguma izbūve uz augst. Atz. 16,90</t>
  </si>
  <si>
    <t>Monolīto dzelzbetona pārseguma plātņu izbūve uzstādot-demontējot veidņus, iestrādājot betonu to padodot ar sūkni, metāla stiegrojuma iestrāde</t>
  </si>
  <si>
    <t>Armatūra Ø12 A III (136m)</t>
  </si>
  <si>
    <t>Armatūra Ø14 A III (136m)</t>
  </si>
  <si>
    <t>Nerūsējošo tērauda īscauruļu ar atlokiem montāža dz. pārseguma platnē</t>
  </si>
  <si>
    <r>
      <t xml:space="preserve">Tērauda armatūras stiegru </t>
    </r>
    <r>
      <rPr>
        <b/>
        <sz val="10"/>
        <rFont val="Calibri"/>
        <family val="2"/>
      </rPr>
      <t>Ø</t>
    </r>
    <r>
      <rPr>
        <b/>
        <sz val="10"/>
        <rFont val="Arial"/>
        <family val="2"/>
      </rPr>
      <t>līdz16mm sagatavošana un montāža</t>
    </r>
  </si>
  <si>
    <t>Pašizlidzinošās betona grīdas maisījums, 5-30mm</t>
  </si>
  <si>
    <t>9. Koka uz metāla sijām kāpņu laukumu izbūve</t>
  </si>
  <si>
    <t>Metāla siju gruntēšana un krāsošana ar  krāsu metāla virsmām vienā kārtā</t>
  </si>
  <si>
    <t>Grunts krāsa metālam</t>
  </si>
  <si>
    <t xml:space="preserve">  Krāsa Vivacolor Universal vai analoga</t>
  </si>
  <si>
    <t>Metāla siju  līdz 20kg uzstādīšana, izveidojot nišas mūra sienā, pebetonējumi b=100mm, javas izlīdzinošā slāņa izveide un rievu aizpildīšana ar cementa javu  ap sijām</t>
  </si>
  <si>
    <t xml:space="preserve">  Betons B20</t>
  </si>
  <si>
    <t>Apzāģēti antiseptēti dēļi grīdai b=40mm</t>
  </si>
  <si>
    <t>Koka grīdas ierīkošana no apzāģētiem dēļiem</t>
  </si>
  <si>
    <t>Montāžas palīgmateriāli dēļu stiprināšanai (papildus latas, skrūves, bulskrūves u.c.)</t>
  </si>
  <si>
    <t>Koka dēļu klāja virsmu apstrāde ar antipirēniem</t>
  </si>
  <si>
    <t>10. Jumta izbūve</t>
  </si>
  <si>
    <t>Vēdināsānas caurules ierīkošana šķērsojot nesiltinātu savietotā jumta konstrukciju caurule &lt;200mm, garums līdz1,5m</t>
  </si>
  <si>
    <t>Cinkota tērauda gaisa vads Ø100 ar pretinsektu sietu, stiprinājuma aploci, uzjumteni kpējais garums &lt;1,5m</t>
  </si>
  <si>
    <t>Siltumizolācijas ieklāšana savietotā jumta konstrukcijā</t>
  </si>
  <si>
    <t>Antiseptizēti apzēģēti dēļi 25mm</t>
  </si>
  <si>
    <t>Bituma mastika Izoflex vai analogs</t>
  </si>
  <si>
    <r>
      <t>Ruļļveida kausējams jumta seguma virskārta elast.līdz -20</t>
    </r>
    <r>
      <rPr>
        <sz val="10"/>
        <rFont val="Calibri"/>
        <family val="2"/>
      </rPr>
      <t>˚</t>
    </r>
    <r>
      <rPr>
        <i/>
        <sz val="10"/>
        <rFont val="Arial"/>
        <family val="2"/>
      </rPr>
      <t>C</t>
    </r>
  </si>
  <si>
    <t>Cinkotais skārds 0,5-0,55mm</t>
  </si>
  <si>
    <t>Montāžas palīgmateriāli 15 m2 cinkota skārda jumta seguma izbūvei</t>
  </si>
  <si>
    <t xml:space="preserve">Jumta iesegšana no cinkotā skārda 0,55mm, vidēji sarežģits </t>
  </si>
  <si>
    <t>Jumta lūkas izbūve cinkota skārda jumta seguma konstrukcijā</t>
  </si>
  <si>
    <t>Palīgmateriāli pieslēgumu izveidošanai</t>
  </si>
  <si>
    <t>Montāžas palīgmateriāli 3m2 pašuvuma izbūvei</t>
  </si>
  <si>
    <t>11. Logu, durvju montāžas darbi</t>
  </si>
  <si>
    <t>Betona fasādes apmales izbūve 600mm, izņemt grunti, iebūvēt škembu pamatojumu 100mm, izveidot betona apmali vid. 100mm platums 600</t>
  </si>
  <si>
    <t>Betons B15, F50, W-netiek normēts</t>
  </si>
  <si>
    <t>Būvgružu novākšana, būvlaukuma sakārtošana būvniecības gaitā un pirms objekta nodošanas</t>
  </si>
  <si>
    <t>Zālāja sēklas</t>
  </si>
  <si>
    <t>Augu zemes iestrāde, h=0,15, izmantojot zemi no atbērtnes+ 10% pievesta (sabojātais labiekārtojums būvniecības gaitā)</t>
  </si>
  <si>
    <t>Augu zemes noņemšana h-15cm</t>
  </si>
  <si>
    <t>Augu zeme</t>
  </si>
  <si>
    <t>12. Labiekārtošanas darbi</t>
  </si>
  <si>
    <t>13. Iekšējā elektroapgāde</t>
  </si>
  <si>
    <t>Grupu sadalnes 800x500 V/A montāža ar N un PE klemmēm</t>
  </si>
  <si>
    <t>Slēdžu, automātu kopņu un kabeļu montāža sadalnē</t>
  </si>
  <si>
    <t>Slēdžu, rozešu, gaismas ķermeņu, nozarkārbu un iekārtu līdz 5kw iebūve un pieslēgšana ieskaitot kabeļu galu apdari</t>
  </si>
  <si>
    <t xml:space="preserve">Vara kabeļu līdz 5x6mm2 ieskaitot izbūve stiprinot pie sienas, iebūvējot konstrukcijās tos ievelkot aizsargčaulā </t>
  </si>
  <si>
    <t>Vara kabeļu no 5x10mm2 līdz 4x16mm2 ieskaitot izbūve stiprinot pie sienas, iebūvējot konstrukcijās tos ievelkot aizsargčaulā vai uz kabeļplauktiem</t>
  </si>
  <si>
    <r>
      <t xml:space="preserve">Lokano kabeļu aizsargcauruļu izbūve </t>
    </r>
    <r>
      <rPr>
        <b/>
        <sz val="10"/>
        <rFont val="Calibri"/>
        <family val="2"/>
      </rPr>
      <t xml:space="preserve">Ø </t>
    </r>
    <r>
      <rPr>
        <b/>
        <sz val="10"/>
        <rFont val="Arial"/>
        <family val="2"/>
      </rPr>
      <t>līdz 30mm, tos nostiprinot pie sienas vai pārseguma</t>
    </r>
  </si>
  <si>
    <t>PVC Ø līdz 30mm aizsargcauruļu ar veidgabaliem uzstādīšana, tās stiprinot pie konstrukcijām</t>
  </si>
  <si>
    <t>Tranšejas rakšana mehanizēti un ar rokām līdz 0,7m dziļu līdz 0,5m platu</t>
  </si>
  <si>
    <t>Tranšejas dziļums līdz 0,7m aizbēršana un  blietēšana ar kājblieti</t>
  </si>
  <si>
    <t>Zemējuma pazemes kontūra izbūve iedzenot elektrodus gruntī un savienojot ar tērauda 10mm stiepli, savienojumus notin ar pretkorozijas lentu</t>
  </si>
  <si>
    <t>Alumīnija zibensnovedēja stieples izbūve  pa ēkas fasādi stiprinot uz distanceriem</t>
  </si>
  <si>
    <t>Distanceri stieples stiprināšanai pa metāla jumtu 133/PVC 8-10 un fasādei</t>
  </si>
  <si>
    <t>Materiālu specifikāciju precizēt pirms montāžas darbu uzsākšanas.</t>
  </si>
  <si>
    <t>Dainis Lamberts</t>
  </si>
  <si>
    <t>LT-1/02/2012</t>
  </si>
  <si>
    <t>1.031</t>
  </si>
  <si>
    <t>1.032</t>
  </si>
  <si>
    <t>1.033</t>
  </si>
  <si>
    <t>1.034</t>
  </si>
  <si>
    <t>1.035</t>
  </si>
  <si>
    <t>1.036</t>
  </si>
  <si>
    <t>1.037</t>
  </si>
  <si>
    <t>1.038</t>
  </si>
  <si>
    <t>1.039</t>
  </si>
  <si>
    <t>1.040</t>
  </si>
  <si>
    <t>1.041</t>
  </si>
  <si>
    <t>1.042</t>
  </si>
  <si>
    <t>1.043</t>
  </si>
  <si>
    <t>1.044</t>
  </si>
  <si>
    <t>1.045</t>
  </si>
  <si>
    <t>1.046</t>
  </si>
  <si>
    <t>1.047</t>
  </si>
  <si>
    <t>1.048</t>
  </si>
  <si>
    <t>1.049</t>
  </si>
  <si>
    <t>1.050</t>
  </si>
  <si>
    <t>1.051</t>
  </si>
  <si>
    <t>1.052</t>
  </si>
  <si>
    <t>1.053</t>
  </si>
  <si>
    <t>1.054</t>
  </si>
  <si>
    <t>1.055</t>
  </si>
  <si>
    <t>1.056</t>
  </si>
  <si>
    <t>1.057</t>
  </si>
  <si>
    <t>1.058</t>
  </si>
  <si>
    <t>1.059</t>
  </si>
  <si>
    <t>1.060</t>
  </si>
  <si>
    <t>1.061</t>
  </si>
  <si>
    <t>1.062</t>
  </si>
  <si>
    <t>1.063</t>
  </si>
  <si>
    <t>1.064</t>
  </si>
  <si>
    <t>1.065</t>
  </si>
  <si>
    <t>1.066</t>
  </si>
  <si>
    <t>1.067</t>
  </si>
  <si>
    <t>1.068</t>
  </si>
  <si>
    <t>1.069</t>
  </si>
  <si>
    <t>1.070</t>
  </si>
  <si>
    <t>1.071</t>
  </si>
  <si>
    <t>1.072</t>
  </si>
  <si>
    <t>1.073</t>
  </si>
  <si>
    <t>1.074</t>
  </si>
  <si>
    <t>1.075</t>
  </si>
  <si>
    <t>1.076</t>
  </si>
  <si>
    <t>1.077</t>
  </si>
  <si>
    <t>1.078</t>
  </si>
  <si>
    <t>1.079</t>
  </si>
  <si>
    <t>1.080</t>
  </si>
  <si>
    <t>1.081</t>
  </si>
  <si>
    <t>1.082</t>
  </si>
  <si>
    <t>1.083</t>
  </si>
  <si>
    <t>1.084</t>
  </si>
  <si>
    <t>1.085</t>
  </si>
  <si>
    <t>1.086</t>
  </si>
  <si>
    <t>1.087</t>
  </si>
  <si>
    <t>1.088</t>
  </si>
  <si>
    <t>1.089</t>
  </si>
  <si>
    <t>1.090</t>
  </si>
  <si>
    <t>1.091</t>
  </si>
  <si>
    <t>1.092</t>
  </si>
  <si>
    <t>1.093</t>
  </si>
  <si>
    <t>1.094</t>
  </si>
  <si>
    <t>1.095</t>
  </si>
  <si>
    <t>1.096</t>
  </si>
  <si>
    <t>1.097</t>
  </si>
  <si>
    <t>1.098</t>
  </si>
  <si>
    <t>1.099</t>
  </si>
  <si>
    <t>1.100</t>
  </si>
  <si>
    <t>1.101</t>
  </si>
  <si>
    <t>1.102</t>
  </si>
  <si>
    <t>1.103</t>
  </si>
  <si>
    <t>1.104</t>
  </si>
  <si>
    <t>1.105</t>
  </si>
  <si>
    <t>1.106</t>
  </si>
  <si>
    <t>1.107</t>
  </si>
  <si>
    <t>1.108</t>
  </si>
  <si>
    <t>1.109</t>
  </si>
  <si>
    <t>1.110</t>
  </si>
  <si>
    <t>1.111</t>
  </si>
  <si>
    <t>1.112</t>
  </si>
  <si>
    <t>1.113</t>
  </si>
  <si>
    <t>1.114</t>
  </si>
  <si>
    <t>1.115</t>
  </si>
  <si>
    <t>1.116</t>
  </si>
  <si>
    <t>1.117</t>
  </si>
  <si>
    <t>1.118</t>
  </si>
  <si>
    <t>1.119</t>
  </si>
  <si>
    <t>1.120</t>
  </si>
  <si>
    <t>1.121</t>
  </si>
  <si>
    <t>1.122</t>
  </si>
  <si>
    <t>1.123</t>
  </si>
  <si>
    <t>1.124</t>
  </si>
  <si>
    <t>1.125</t>
  </si>
  <si>
    <t>1.126</t>
  </si>
  <si>
    <t>1.127</t>
  </si>
  <si>
    <t>1.128</t>
  </si>
  <si>
    <t>1.129</t>
  </si>
  <si>
    <t>1.130</t>
  </si>
  <si>
    <t>1.131</t>
  </si>
  <si>
    <t>1.132</t>
  </si>
  <si>
    <t>1.133</t>
  </si>
  <si>
    <t>1.134</t>
  </si>
  <si>
    <t>1.135</t>
  </si>
  <si>
    <t>1.136</t>
  </si>
  <si>
    <t>1.137</t>
  </si>
  <si>
    <t>1.138</t>
  </si>
  <si>
    <t>1.139</t>
  </si>
  <si>
    <t>1.140</t>
  </si>
  <si>
    <t>1.141</t>
  </si>
  <si>
    <t>1.142</t>
  </si>
  <si>
    <t>1.143</t>
  </si>
  <si>
    <t>1.144</t>
  </si>
  <si>
    <t>1.145</t>
  </si>
  <si>
    <t>1.146</t>
  </si>
  <si>
    <t>1.147</t>
  </si>
  <si>
    <t>1.148</t>
  </si>
  <si>
    <t>1.149</t>
  </si>
  <si>
    <t>1.150</t>
  </si>
  <si>
    <t>1.151</t>
  </si>
  <si>
    <t>1.152</t>
  </si>
  <si>
    <t>1.153</t>
  </si>
  <si>
    <t>1.154</t>
  </si>
  <si>
    <t>1.155</t>
  </si>
  <si>
    <t>1.156</t>
  </si>
  <si>
    <t>1.157</t>
  </si>
  <si>
    <t>1.158</t>
  </si>
  <si>
    <t>1.159</t>
  </si>
  <si>
    <t>1.160</t>
  </si>
  <si>
    <t>1.161</t>
  </si>
  <si>
    <t>1.162</t>
  </si>
  <si>
    <t>1.163</t>
  </si>
  <si>
    <t>1.164</t>
  </si>
  <si>
    <t>1.165</t>
  </si>
  <si>
    <t>1.166</t>
  </si>
  <si>
    <t>1.167</t>
  </si>
  <si>
    <t>1.168</t>
  </si>
  <si>
    <t>1.169</t>
  </si>
  <si>
    <t>1.170</t>
  </si>
  <si>
    <t>1.171</t>
  </si>
  <si>
    <t>1.172</t>
  </si>
  <si>
    <t>1.173</t>
  </si>
  <si>
    <t>1.174</t>
  </si>
  <si>
    <t>1.175</t>
  </si>
  <si>
    <t>1.176</t>
  </si>
  <si>
    <t>1.177</t>
  </si>
  <si>
    <t>1.178</t>
  </si>
  <si>
    <t>1.179</t>
  </si>
  <si>
    <t>1.180</t>
  </si>
  <si>
    <t>1.181</t>
  </si>
  <si>
    <t>1.182</t>
  </si>
  <si>
    <t>1.183</t>
  </si>
  <si>
    <t>1.184</t>
  </si>
  <si>
    <t>1.185</t>
  </si>
  <si>
    <t>1.186</t>
  </si>
  <si>
    <t>1.187</t>
  </si>
  <si>
    <t>1.188</t>
  </si>
  <si>
    <t>1.189</t>
  </si>
  <si>
    <t>1.190</t>
  </si>
  <si>
    <t>1.191</t>
  </si>
  <si>
    <t>1.192</t>
  </si>
  <si>
    <t>1.193</t>
  </si>
  <si>
    <t>1.194</t>
  </si>
  <si>
    <t>1.195</t>
  </si>
  <si>
    <t>1.196</t>
  </si>
  <si>
    <t>1.197</t>
  </si>
  <si>
    <t>1.198</t>
  </si>
  <si>
    <t>1.199</t>
  </si>
  <si>
    <t>1.200</t>
  </si>
  <si>
    <t>1.201</t>
  </si>
  <si>
    <t>1.202</t>
  </si>
  <si>
    <t>1.203</t>
  </si>
  <si>
    <t>1.204</t>
  </si>
  <si>
    <t>1.205</t>
  </si>
  <si>
    <t>1.206</t>
  </si>
  <si>
    <t>1.207</t>
  </si>
  <si>
    <t>1.208</t>
  </si>
  <si>
    <t>1.209</t>
  </si>
  <si>
    <t>1.210</t>
  </si>
  <si>
    <t>1.211</t>
  </si>
  <si>
    <t>1.212</t>
  </si>
  <si>
    <t>1.213</t>
  </si>
  <si>
    <t>1.214</t>
  </si>
  <si>
    <t>1.215</t>
  </si>
  <si>
    <t>1.216</t>
  </si>
  <si>
    <t>1.217</t>
  </si>
  <si>
    <t>1.218</t>
  </si>
  <si>
    <t>1.219</t>
  </si>
  <si>
    <t>1.220</t>
  </si>
  <si>
    <t>1.221</t>
  </si>
  <si>
    <t>1.222</t>
  </si>
  <si>
    <t>1.223</t>
  </si>
  <si>
    <t>1.224</t>
  </si>
  <si>
    <t>1.225</t>
  </si>
  <si>
    <t>1.226</t>
  </si>
  <si>
    <t>1.227</t>
  </si>
  <si>
    <t>1.228</t>
  </si>
  <si>
    <t>1.229</t>
  </si>
  <si>
    <t>1.230</t>
  </si>
  <si>
    <t>1.231</t>
  </si>
  <si>
    <t>1.232</t>
  </si>
  <si>
    <t>1.233</t>
  </si>
  <si>
    <t>1.234</t>
  </si>
  <si>
    <t>1.235</t>
  </si>
  <si>
    <t>1.236</t>
  </si>
  <si>
    <t>1.237</t>
  </si>
  <si>
    <t>1.238</t>
  </si>
  <si>
    <t>1.239</t>
  </si>
  <si>
    <t>1.240</t>
  </si>
  <si>
    <t>1.241</t>
  </si>
  <si>
    <t>1.242</t>
  </si>
  <si>
    <t>Mērvienība</t>
  </si>
  <si>
    <t>Daudzums</t>
  </si>
  <si>
    <t>Sertifikāta Nr.________________</t>
  </si>
  <si>
    <t>(paraksts un tā atšifrējums, datums)</t>
  </si>
  <si>
    <t>______________________________</t>
  </si>
  <si>
    <t>2017.gada ____._____________</t>
  </si>
  <si>
    <t>Virsizdevumi (___%)</t>
  </si>
  <si>
    <t>Peļņa (___%)</t>
  </si>
  <si>
    <t>Būvdarbu koptāme</t>
  </si>
  <si>
    <t>Līguma summa kopā ar PVN</t>
  </si>
  <si>
    <r>
      <t>Darba samaksas likme (</t>
    </r>
    <r>
      <rPr>
        <i/>
        <sz val="10"/>
        <rFont val="Arial"/>
        <family val="2"/>
      </rPr>
      <t>euro</t>
    </r>
    <r>
      <rPr>
        <sz val="10"/>
        <rFont val="Arial"/>
        <family val="2"/>
      </rPr>
      <t>/h)</t>
    </r>
  </si>
  <si>
    <r>
      <t xml:space="preserve">Tāmes izmaksas </t>
    </r>
    <r>
      <rPr>
        <i/>
        <sz val="10"/>
        <rFont val="Arial"/>
        <family val="2"/>
      </rPr>
      <t>(euro)</t>
    </r>
  </si>
  <si>
    <r>
      <t xml:space="preserve">darba alga </t>
    </r>
    <r>
      <rPr>
        <i/>
        <sz val="10"/>
        <rFont val="Arial"/>
        <family val="2"/>
      </rPr>
      <t>(euro)</t>
    </r>
  </si>
  <si>
    <r>
      <t xml:space="preserve">būvizstrādājumi </t>
    </r>
    <r>
      <rPr>
        <i/>
        <sz val="10"/>
        <rFont val="Arial"/>
        <family val="2"/>
      </rPr>
      <t>(euro)</t>
    </r>
  </si>
  <si>
    <r>
      <t xml:space="preserve">mehānismi </t>
    </r>
    <r>
      <rPr>
        <i/>
        <sz val="10"/>
        <rFont val="Arial"/>
        <family val="2"/>
      </rPr>
      <t>(euro)</t>
    </r>
  </si>
  <si>
    <t>Līgumcena kopā bez PVN</t>
  </si>
  <si>
    <t>Vienības izmaksas</t>
  </si>
  <si>
    <t>Kopā uz visu apjomu</t>
  </si>
  <si>
    <t>Kopsavilkuma aprēķins</t>
  </si>
  <si>
    <t>LT - 2</t>
  </si>
  <si>
    <t>LT - 3</t>
  </si>
  <si>
    <t>LT - 1</t>
  </si>
  <si>
    <t>Lokālā tāme Nr. 2</t>
  </si>
  <si>
    <t>Lokālā tāme Nr. 1</t>
  </si>
  <si>
    <t>Lokālā tāme Nr. 3</t>
  </si>
  <si>
    <t>1.</t>
  </si>
  <si>
    <t>Būves nosaukums</t>
  </si>
  <si>
    <t>Pretendents</t>
  </si>
  <si>
    <r>
      <t>Objekta izmaksas (</t>
    </r>
    <r>
      <rPr>
        <i/>
        <sz val="10"/>
        <rFont val="Arial"/>
        <family val="2"/>
      </rPr>
      <t>euro)</t>
    </r>
  </si>
  <si>
    <t>Pārbaudīja</t>
  </si>
  <si>
    <t>Nr. p.k.</t>
  </si>
  <si>
    <t xml:space="preserve">Būvdarbu veids vai konstruktīvā elementa nosaukums </t>
  </si>
  <si>
    <t>Kopā</t>
  </si>
  <si>
    <t>t.sk. darba aizsardzība</t>
  </si>
  <si>
    <t>Būvdarbu un izdevumu nosaukums</t>
  </si>
  <si>
    <r>
      <t>Darba alga</t>
    </r>
    <r>
      <rPr>
        <i/>
        <sz val="10"/>
        <rFont val="Arial"/>
        <family val="2"/>
      </rPr>
      <t xml:space="preserve"> (euro</t>
    </r>
    <r>
      <rPr>
        <sz val="10"/>
        <rFont val="Arial"/>
        <family val="2"/>
      </rPr>
      <t>/h)</t>
    </r>
  </si>
  <si>
    <r>
      <t xml:space="preserve">Būvizstrādājumi </t>
    </r>
    <r>
      <rPr>
        <i/>
        <sz val="10"/>
        <rFont val="Arial"/>
        <family val="2"/>
      </rPr>
      <t>(euro)</t>
    </r>
  </si>
  <si>
    <r>
      <t xml:space="preserve">Mehānismi </t>
    </r>
    <r>
      <rPr>
        <i/>
        <sz val="10"/>
        <rFont val="Arial"/>
        <family val="2"/>
      </rPr>
      <t>(euro)</t>
    </r>
  </si>
  <si>
    <r>
      <t>Darba alga (</t>
    </r>
    <r>
      <rPr>
        <i/>
        <sz val="10"/>
        <rFont val="Arial"/>
        <family val="2"/>
      </rPr>
      <t>euro)</t>
    </r>
  </si>
  <si>
    <r>
      <t>Būvizstrādājumi (</t>
    </r>
    <r>
      <rPr>
        <i/>
        <sz val="10"/>
        <rFont val="Arial"/>
        <family val="2"/>
      </rPr>
      <t>euro)</t>
    </r>
  </si>
  <si>
    <r>
      <t>Mehānismi (</t>
    </r>
    <r>
      <rPr>
        <i/>
        <sz val="10"/>
        <rFont val="Arial"/>
        <family val="2"/>
      </rPr>
      <t>euro)</t>
    </r>
  </si>
  <si>
    <t>Summa (euro)</t>
  </si>
  <si>
    <t>Laika norma (c/h)</t>
  </si>
  <si>
    <r>
      <t>Kopā  (</t>
    </r>
    <r>
      <rPr>
        <i/>
        <sz val="10"/>
        <rFont val="Arial"/>
        <family val="2"/>
      </rPr>
      <t>euro)</t>
    </r>
  </si>
  <si>
    <r>
      <t>Kopā (</t>
    </r>
    <r>
      <rPr>
        <i/>
        <sz val="10"/>
        <rFont val="Arial"/>
        <family val="2"/>
      </rPr>
      <t>euro)</t>
    </r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</si>
  <si>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</si>
  <si>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</si>
  <si>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</si>
  <si>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</si>
  <si>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</si>
  <si>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</si>
  <si>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</si>
  <si>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</si>
  <si>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</si>
  <si>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</si>
  <si>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</si>
  <si>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</si>
  <si>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</si>
  <si>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</si>
  <si>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</si>
  <si>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</si>
  <si>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</si>
  <si>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</si>
  <si>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</si>
  <si>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</si>
  <si>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</si>
  <si>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</si>
  <si>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</si>
  <si>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</si>
  <si>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</si>
  <si>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</si>
  <si>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</si>
  <si>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</si>
  <si>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</si>
  <si>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</si>
  <si>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</si>
  <si>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</si>
  <si>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</si>
  <si>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</si>
  <si>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</si>
  <si>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</si>
  <si>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</si>
  <si>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</si>
  <si>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</si>
  <si>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</si>
  <si>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</si>
  <si>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</si>
  <si>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</si>
  <si>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</si>
  <si>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</si>
  <si>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</si>
  <si>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</si>
  <si>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</si>
  <si>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</si>
  <si>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</si>
  <si>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</si>
  <si>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</si>
  <si>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</si>
  <si>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</si>
  <si>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</si>
  <si>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</si>
  <si>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</si>
  <si>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</si>
  <si>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</si>
  <si>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</si>
  <si>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</si>
  <si>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</si>
  <si>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</si>
  <si>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</si>
  <si>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</si>
  <si>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</si>
  <si>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</si>
  <si>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</si>
  <si>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</si>
  <si>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</si>
  <si>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</si>
  <si>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</si>
  <si>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</si>
  <si>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</si>
  <si>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</si>
  <si>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</si>
  <si>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</si>
  <si>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</si>
  <si>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</si>
  <si>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</si>
  <si>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</si>
  <si>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</si>
  <si>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</si>
  <si>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</si>
  <si>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</si>
  <si>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</si>
  <si>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</si>
  <si>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</si>
  <si>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</si>
  <si>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</si>
  <si>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</si>
  <si>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</si>
  <si>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</si>
  <si>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</si>
  <si>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</si>
  <si>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</si>
  <si>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</si>
  <si>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objekts</t>
  </si>
  <si>
    <t>gab.</t>
  </si>
  <si>
    <t>Tāmes izmaksas</t>
  </si>
  <si>
    <t>euro</t>
  </si>
  <si>
    <t>Pavisam kopā līgumcena bez PVN</t>
  </si>
  <si>
    <t>PVN 21 %</t>
  </si>
  <si>
    <t>Administratīvās ēkas pārbūve un palīgēkas nojaukšana</t>
  </si>
  <si>
    <t>"Dzintari", Praulienas pagasts, Madonas novads, LV - 4825</t>
  </si>
  <si>
    <t>Administratīvā ēka</t>
  </si>
  <si>
    <t>LT - 4</t>
  </si>
  <si>
    <t>LT - 5</t>
  </si>
  <si>
    <t>LT - 6</t>
  </si>
  <si>
    <t>LT - 7</t>
  </si>
  <si>
    <t>Vispārceltnieciskie darbi</t>
  </si>
  <si>
    <t>Ūdensapgāde un kanalizācija, iekšējie tīkli</t>
  </si>
  <si>
    <t>Elektrotīkli</t>
  </si>
  <si>
    <t>Apkure, ventilācija un gaisa kondicionēšana</t>
  </si>
  <si>
    <t>Automātiskā apsardzes signalizācija</t>
  </si>
  <si>
    <t>Kods</t>
  </si>
  <si>
    <t>Objekta nosaukums: Administratīvās ēkas pārbūve un palīgēkas nojaukšana</t>
  </si>
  <si>
    <t>Būves nosaukums: Administratīvā ēka</t>
  </si>
  <si>
    <t>Objekta adrese: "Dzintari", Praulienas pagasts, Madonas novads, LV - 4825</t>
  </si>
  <si>
    <t>03-00000</t>
  </si>
  <si>
    <t>Strādnieku vagoniņa un biotualetes atvešana ar uzstādīšanu</t>
  </si>
  <si>
    <t>kpl</t>
  </si>
  <si>
    <t>Strādnieku vagoniņa īre</t>
  </si>
  <si>
    <t>Biotualetes īre</t>
  </si>
  <si>
    <t>Biotualetes apkalpošana</t>
  </si>
  <si>
    <t>Būvlaukuma nospraušanas darbi</t>
  </si>
  <si>
    <t>Pagaidu aizsargjoslu, nožogojum, pārsegumi, zīmju un citu izvietošana</t>
  </si>
  <si>
    <t>Darbu saskaņošana, atļauju saņemšana un citi sagatavošanās darbi</t>
  </si>
  <si>
    <t>Būvgružu konteineru novietnes ierīkošana</t>
  </si>
  <si>
    <t>Ugunsdzēsības stenda ierīkošana</t>
  </si>
  <si>
    <t>Būvmateriālu nokraušanas laukuma ierīkošana</t>
  </si>
  <si>
    <t>Elektroenerģijas un ūdens pagaidu ņemšanas vietu ierīkošana</t>
  </si>
  <si>
    <t>Divviru vārtu uzstādīšana (min. 4m platumā) pie iebrauktuves būvlaukumā</t>
  </si>
  <si>
    <t>Teritorijas aizsardzības darbi pret nelabvēlīgām dabas un ģeoloģiskām parādībām</t>
  </si>
  <si>
    <t>Esošo būvju un infrastruktūras objektu piekļuves ceļu sagatavošana transportam un gājējiem</t>
  </si>
  <si>
    <t>Būvlaukuma apsardzes sistēma (izvēlās būvnieks)</t>
  </si>
  <si>
    <t>VISPĀRCELTNIECISKIE DARBI</t>
  </si>
  <si>
    <t>Būvtāfeles izgatavošana un uzstādīšana</t>
  </si>
  <si>
    <t>Demontāžas darbi</t>
  </si>
  <si>
    <t>02-00000</t>
  </si>
  <si>
    <t>Demontāžas darbu apjomi, iesk. demontējamo jumta segumu (skat.lapas AR-1, AR-2)</t>
  </si>
  <si>
    <t>Izvedamo smilšu - skaidu bēruma apjoms bēniņos</t>
  </si>
  <si>
    <t>Kāpnes</t>
  </si>
  <si>
    <t>05-00000</t>
  </si>
  <si>
    <t>LVS 156-1:2009, LVS EN 206:2014, Betons C30/37</t>
  </si>
  <si>
    <t>Keramzīta bloki</t>
  </si>
  <si>
    <t>LVS 191-1:2012, LVS EN 10080:2006, Stiegrojums B500B, ~80kg/m3</t>
  </si>
  <si>
    <t>Ēkas pamatu atsegšana</t>
  </si>
  <si>
    <t>08-00000</t>
  </si>
  <si>
    <t>Koka sķautnis 45x145 (kalibrēts)</t>
  </si>
  <si>
    <t>Koka sķautnis 95x95 (kalibrēts)</t>
  </si>
  <si>
    <t>Koka sķautnis95x120(kalibrēts)</t>
  </si>
  <si>
    <t>Koka sķautnis 95x145 (kalibrēts)</t>
  </si>
  <si>
    <t>Koka sķautnis 145x145 (kalibrēts)</t>
  </si>
  <si>
    <t>Terases dēļu klājs, J-3</t>
  </si>
  <si>
    <t>Koka dēļu grīda uz grunts, G-7</t>
  </si>
  <si>
    <t>Marga M-1</t>
  </si>
  <si>
    <t>t.m.</t>
  </si>
  <si>
    <t>Marga M-2</t>
  </si>
  <si>
    <t>LVS 191-1:2012, LVS EN 10080:2006, Stiegrojums B500B, ~50kg/m3</t>
  </si>
  <si>
    <t>Piebūve - Veranda</t>
  </si>
  <si>
    <t>Grīda uz grunts, G-1</t>
  </si>
  <si>
    <t>10-00000</t>
  </si>
  <si>
    <t>Sienu attīrīšana un žāvēšana</t>
  </si>
  <si>
    <t>Pagrabs</t>
  </si>
  <si>
    <t>Esošo koka kāpņu atjaunošana (koka detaļām lazēta lineļļas krāsa NCS S 6005-Y20R</t>
  </si>
  <si>
    <t>Esošo sienu attīrīšana un sagatavošana apmešanai, kaļķu krāsa uz kaļķu javas apmetuma, AS-1, SS-1</t>
  </si>
  <si>
    <t xml:space="preserve">Sienas flīzes uz jaunizbūvētam sienām (h=1.70m), SS-3 </t>
  </si>
  <si>
    <t>Kaļķu javas apmetums, kaļķu krāsa uz jaunizbūvētam sienām, SS-2</t>
  </si>
  <si>
    <t>Šahtsiena, ŠHS-1</t>
  </si>
  <si>
    <t>Esošās sausās tualetes likvidēšana</t>
  </si>
  <si>
    <t>Atjaunojama koka dēļu grīda un/vai jauns dēļu klājums (grīda uz grunts), G-2</t>
  </si>
  <si>
    <t>Atjaunojama koka dēļu grīda(virs pagraba pārseguma), G-3</t>
  </si>
  <si>
    <t>Krāsotas koka grīdlistes uzstādīšana visās telpās pa perimetru (h=80mm) ( sedzoša lineļļas krāsa NCS S 0502-Y). Profilu veidot pēc oriģinālajiem paraugiem</t>
  </si>
  <si>
    <t xml:space="preserve">Griestu attīrīšana, kaļķu krāsa uz kaļķu javas apmetuma, G-4, G-5, G-6 </t>
  </si>
  <si>
    <t>1. stāvs</t>
  </si>
  <si>
    <t>2.stāvs</t>
  </si>
  <si>
    <t>Ārsiena, ĀS-5</t>
  </si>
  <si>
    <t>Kaļķu javas apmetums, kaļķu krāsa (pažobeļu griesti), J-2</t>
  </si>
  <si>
    <t>Atjaunojama koka dēļu grīda, G-4</t>
  </si>
  <si>
    <t>Jauna koka dēļu grīda pažobelēs uz esošām savilcēm, G-5</t>
  </si>
  <si>
    <t>Šahtsiena, ŠHS-2</t>
  </si>
  <si>
    <t>Sienu apdare - sienu sagatavošana, jauns apmetums, kaļķu krāsa uz esošām sienām (pažobelēs), AS-3, SS-1</t>
  </si>
  <si>
    <t>Krāsotas koka grīdlistes uzstādīšana visās telpās pa perimetru (h=80mm) (sedzoša lineļļas krāsa NCS S 0502-Y). Profilu veidot pēc oriģinālajiem paraugiem</t>
  </si>
  <si>
    <t>12-00000</t>
  </si>
  <si>
    <t>L-0.1, 660x510mm</t>
  </si>
  <si>
    <t>L-0.2, 700x550mm</t>
  </si>
  <si>
    <t>L-1.1, L-1.2, L-1.3, L-1.4, L-1.5, L-1.6, 1090x1810mm</t>
  </si>
  <si>
    <t>L-1.7, L-1.10, 1100x1810mm</t>
  </si>
  <si>
    <t>L-1.8, 1580x1810mm</t>
  </si>
  <si>
    <t>L-1.9, 1580x1810mm</t>
  </si>
  <si>
    <t>L-1.11, L-1.12, 1025x1725mm, 780x1725mm</t>
  </si>
  <si>
    <t>L-1.13, L-1.17, L-1.18, 1150x1435mm</t>
  </si>
  <si>
    <t>L-1.14, L-1.15, L-1.16, 840x1435mm</t>
  </si>
  <si>
    <t>L-2.1, L-2.2, 880x1600mm</t>
  </si>
  <si>
    <t>L-2.3, L-2.6, L-2.7, L-2.10, 450x820mm</t>
  </si>
  <si>
    <t>L-2.4, L-2.5, L-2.8, L-2.9, 1050x1600mm</t>
  </si>
  <si>
    <t>L-2.11,1005x620</t>
  </si>
  <si>
    <t>L-2.12, L-2.13, 525x1335mm</t>
  </si>
  <si>
    <t>L-3.1, d=520mm</t>
  </si>
  <si>
    <t>Logi</t>
  </si>
  <si>
    <t>D-0.1, 1180x1900mm</t>
  </si>
  <si>
    <t>D-0.2, 1805x1280mm</t>
  </si>
  <si>
    <t>D-1.1, 1340x2530mm</t>
  </si>
  <si>
    <t>D-1.2, D-1.4, 1000x2185mm</t>
  </si>
  <si>
    <t>D-1.3, 1000x2185mm</t>
  </si>
  <si>
    <t>D-1.5, 1000x2145mm</t>
  </si>
  <si>
    <t>D-1.6, 1000x2200mm</t>
  </si>
  <si>
    <t>D-1.7, 2400x2560mm</t>
  </si>
  <si>
    <t>D-1.8, 1020x2185mm</t>
  </si>
  <si>
    <t>D-1.9,1000x2185mm</t>
  </si>
  <si>
    <t>D-1.10, 1000x2110m</t>
  </si>
  <si>
    <t>D-1.11, 1000x2210mm</t>
  </si>
  <si>
    <t>D-1.12, 1000x2210mm</t>
  </si>
  <si>
    <t>D-1.13, 1035x2145mm</t>
  </si>
  <si>
    <t>D-1.14, 1150x2150mm</t>
  </si>
  <si>
    <t>D-1.15,690x1600mm</t>
  </si>
  <si>
    <t>D-2.1, 860x2135mm</t>
  </si>
  <si>
    <t>D-2.2, 960x2185mm</t>
  </si>
  <si>
    <t>D-2.3,1000x2185mm</t>
  </si>
  <si>
    <t>D-2.4, 980x2105mm</t>
  </si>
  <si>
    <t>D-2.5, 970x2185mm</t>
  </si>
  <si>
    <t>D-2.6, D-2.7, 900x2105mm</t>
  </si>
  <si>
    <t>D-2.8, 685x1700mm</t>
  </si>
  <si>
    <t>D-2.9, 700x1750mm</t>
  </si>
  <si>
    <t>D-2.10, 915x1930mm</t>
  </si>
  <si>
    <t>D-2.11, 915x1930mm</t>
  </si>
  <si>
    <t>D-2.12, 490x1300mm</t>
  </si>
  <si>
    <t>D-2.13, 705x1710mm</t>
  </si>
  <si>
    <t>D-2.14, 705x1700mm</t>
  </si>
  <si>
    <t>D-2.15, 800x2055mm</t>
  </si>
  <si>
    <t>D-2.16, 900x2155mm</t>
  </si>
  <si>
    <t>D-3.1, 700x1200mm</t>
  </si>
  <si>
    <t>D-3.2, 600x600mm</t>
  </si>
  <si>
    <t>Durvis</t>
  </si>
  <si>
    <t>99.</t>
  </si>
  <si>
    <t>100.</t>
  </si>
  <si>
    <t>101.</t>
  </si>
  <si>
    <t>102.</t>
  </si>
  <si>
    <t>103.</t>
  </si>
  <si>
    <t>104.</t>
  </si>
  <si>
    <t>105.</t>
  </si>
  <si>
    <t>106.</t>
  </si>
  <si>
    <t>09-00000</t>
  </si>
  <si>
    <t>Valcprofila jumta segums, gludas cinkota skārda loksnes (virs neapkurināmiem bēniņiem), J-1</t>
  </si>
  <si>
    <t>Valcprofila jumta segums, gludas cinkota skārda loksnes (virs apdzīvojamām pažobelēm), J-2</t>
  </si>
  <si>
    <t>Valcprofila jumta segums, gludas cinkota skārda loksnes - jumts virs pagraba ieejas, J-1</t>
  </si>
  <si>
    <t>Valcprofila jumta segums, gludas cinkota skārda loksnes - jumts virs piebūves ar telpas Nr. 1.9, J-1</t>
  </si>
  <si>
    <t>Verandas jumts</t>
  </si>
  <si>
    <t>Jumta kores elements (cinkotais skārds)</t>
  </si>
  <si>
    <t>Jumta sateknes elements (t.sk. virs pagraba ieejas jumta un sienas sadures vieta), cinkotais skārds</t>
  </si>
  <si>
    <t>Jumta vējdēļa un jumta dzegas elements, cinkotais skārds</t>
  </si>
  <si>
    <t>Cauruļveida sniega barjeras</t>
  </si>
  <si>
    <t>Ventilācijas izvadu elemeti, cinkotais skārds</t>
  </si>
  <si>
    <t>Dūmeņa cepures nosegelementi, cinkotais skārds (individuāli izgatavojami)</t>
  </si>
  <si>
    <t>Lietusudens teknes (d=120), RAL 7030</t>
  </si>
  <si>
    <t>Lietusudens notekas (d=120), RAL 7030</t>
  </si>
  <si>
    <t>21-00000</t>
  </si>
  <si>
    <t>Skursteņi (apmetums, krāsa)</t>
  </si>
  <si>
    <t>Jumts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</si>
  <si>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</si>
  <si>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</si>
  <si>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</si>
  <si>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</si>
  <si>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</si>
  <si>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</si>
  <si>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</si>
  <si>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</si>
  <si>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</si>
  <si>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</si>
  <si>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</si>
  <si>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</si>
  <si>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</si>
  <si>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</si>
  <si>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</si>
  <si>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</si>
  <si>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</si>
  <si>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</si>
  <si>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</si>
  <si>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</si>
  <si>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</si>
  <si>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</si>
  <si>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</si>
  <si>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</si>
  <si>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</si>
  <si>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</si>
  <si>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Fasādes atjaunošana un apmetums</t>
  </si>
  <si>
    <t>Fasādes krāsa</t>
  </si>
  <si>
    <t>Ārējās palodzes cinkotais skārds</t>
  </si>
  <si>
    <t>Cokola cinkota skārda lāsenis</t>
  </si>
  <si>
    <t>Fasādes dekoratīvo joslu cinkota skārda lāsenis</t>
  </si>
  <si>
    <t>Fasāde</t>
  </si>
  <si>
    <t>Dēļu klājums (laipas) bēniņos</t>
  </si>
  <si>
    <t>Citi darbi</t>
  </si>
  <si>
    <t>APKURE, VENTILĀCIJA UN GAISA KONDICIONĒŠANA</t>
  </si>
  <si>
    <t>Apkure</t>
  </si>
  <si>
    <t>17-00000</t>
  </si>
  <si>
    <t>Automātiskais atgaisotājs ar ventili DN15</t>
  </si>
  <si>
    <t>Kapara caurules 22x1,0 , DN20</t>
  </si>
  <si>
    <t>Kapara caurules 18x1,0 , DN15</t>
  </si>
  <si>
    <t>Caurumu urbšana (līdz d50mm, B&lt;300mm)</t>
  </si>
  <si>
    <t>Pārejie caurumu urbšana un griešana, grīda demontāža iekļauts BK 
daļa</t>
  </si>
  <si>
    <t>Radiators ar apakš.pieslēgumiem, ar sienas stiprinājumiem, atgaisošanas skruvi, termostatiskais sensors un vārsts DN15, noslēgvārsts DN15,  11-500H-800</t>
  </si>
  <si>
    <t>Radiators ar apakš.pieslēgumiem, ar sienas stiprinājumiem, atgaisošanas skruvi, termostatiskais sensors un vārsts DN15, noslēgvārsts DN15, 22-500H-800</t>
  </si>
  <si>
    <t>Radiators ar apakš.pieslēgumiem, ar sienas stiprinājumiem, atgaisošanas skruvi, termostatiskais sensors un vārsts DN15, noslēgvārsts DN15,  22-500H-700</t>
  </si>
  <si>
    <t>Radiators ar apakš.pieslēgumiem, ar sienas stiprinājumiem, atgaisošanas skruvi, termostatiskais sensors un vārsts DN15, noslēgvārsts DN15,  22-500H-500</t>
  </si>
  <si>
    <t>Radiators ar apakš.pieslēgumiem, ar sienas stiprinājumiem, atgaisošanas skruvi, termostatiskais sensors un vārsts DN15, noslēgvārsts DN15,  22-500H-400</t>
  </si>
  <si>
    <t>Kapara caurules ar akmensvates izolāciju ar foliju b=30mm, DN20</t>
  </si>
  <si>
    <t>Katla automātika komplekts ar sensoriem</t>
  </si>
  <si>
    <t>Katla termiskā aizsardzība</t>
  </si>
  <si>
    <t>Izplešanās tvertne apkurei V35L 6bar ar kappes ventīlis</t>
  </si>
  <si>
    <t>Katla drošības grupa misiņa KSG30</t>
  </si>
  <si>
    <t>Katla ūdens mīkstināšanas iekārtas</t>
  </si>
  <si>
    <t>Balansēšanas vārsts DN20</t>
  </si>
  <si>
    <t>Balansēšanas vārsts DN25</t>
  </si>
  <si>
    <t>Skursteņa pievienojums, d=180 mm</t>
  </si>
  <si>
    <t>Nerusejošais dumvads, d=180 mm</t>
  </si>
  <si>
    <t>Granulu uzsūkšanas galva</t>
  </si>
  <si>
    <t>Cinkota tērauda apvalks granulu padeves cauruļu 
atbalstam. Garums 200 cm</t>
  </si>
  <si>
    <t>Automātiskais atgaisotājs ar ventilis DN15</t>
  </si>
  <si>
    <t>Tukšanas ventiļis DN15</t>
  </si>
  <si>
    <t>Noslegtvārsts DN32</t>
  </si>
  <si>
    <t>Noslegtvārsts DN25</t>
  </si>
  <si>
    <t>Noslegtvārsts DN20</t>
  </si>
  <si>
    <t>Noslegtvārsts DN15</t>
  </si>
  <si>
    <t>Pretvārsts DN32</t>
  </si>
  <si>
    <t>Pretvārsts DN25</t>
  </si>
  <si>
    <t>Pretvārsts DN20</t>
  </si>
  <si>
    <t>Dubļu filtrs DN32</t>
  </si>
  <si>
    <t>Dubļu filtrs DN20</t>
  </si>
  <si>
    <t>Manometrs tehniskais ar ventili, P=0-10BAR</t>
  </si>
  <si>
    <t>Manometrs tehniskais ar ventili, P=0-6BAR</t>
  </si>
  <si>
    <t>Termometrs tehniskais, T=0-100C</t>
  </si>
  <si>
    <t>Caurumu urbšana (līdz d80mm, B&lt;500mm)</t>
  </si>
  <si>
    <t>Caurumu urbšana (līdz d200mm, B&lt;500mm)</t>
  </si>
  <si>
    <t>Cauruļu fasondaļas</t>
  </si>
  <si>
    <t>Cauruļu stiprināšanas materiāli</t>
  </si>
  <si>
    <t>Izolācijas stiprināšanas materiāli</t>
  </si>
  <si>
    <t>Blīvēšanas materiāli</t>
  </si>
  <si>
    <t>Elektrokomutācijas materiāli</t>
  </si>
  <si>
    <t xml:space="preserve">Kokskaidu granulu katls ar automatizētu padevi 
</t>
  </si>
  <si>
    <t>Izplešanās tvertne karstam ūdenim V12l 10bar ar kappes ventīlis</t>
  </si>
  <si>
    <t>Iesūkšanas un atgriešanās gaisa caurules.Transportē granulas no telpas uz apkures katlu. Nodilumizturīga īpaša šļūtene, ar metāla pinumu. Iekšējais šļūtenes diameters 50 mm. Rullī 20 m</t>
  </si>
  <si>
    <t>Ūdensvada drošības grupa P=8bar</t>
  </si>
  <si>
    <t>Karstā ūdens tvertne 200 l ar vienu siltummaini</t>
  </si>
  <si>
    <t>Kapara caurules ar akmensvates izolāciju ar foliju b=30mm, DN32</t>
  </si>
  <si>
    <t>Kapara caurules ar akmensvates izolāciju ar foliju b=30mm, DN25</t>
  </si>
  <si>
    <t>Kapara caurules ar akmensvates izolāciju ar foliju b=30mm, DN15</t>
  </si>
  <si>
    <t>Pārejie caurumu urbšana un griešana, grīda demontāža iekļauts BK daļa</t>
  </si>
  <si>
    <t>SM palīgmateriāli, veidgabali</t>
  </si>
  <si>
    <t>Grīdas apkure</t>
  </si>
  <si>
    <t>Takerskavas</t>
  </si>
  <si>
    <t xml:space="preserve">Malu izolācijas lenta  </t>
  </si>
  <si>
    <t>Grīdas apkures kolektors ar 8 zari</t>
  </si>
  <si>
    <t>Koniska savienojošā uzmava</t>
  </si>
  <si>
    <t>Pievienojums pie kolektora</t>
  </si>
  <si>
    <t>Kolektora lodveida ventilis 1”</t>
  </si>
  <si>
    <t>Kolektoru skapis A&gt;500mm, B=160; 
H=800mm</t>
  </si>
  <si>
    <t>Kolektoru skapis A&gt;600mm, B=160; 
H=800mm</t>
  </si>
  <si>
    <t>Telpas termostats 24V</t>
  </si>
  <si>
    <t>Piedziņas mehānisms 24V</t>
  </si>
  <si>
    <t>Pieslēgšanas modulis 24V AC</t>
  </si>
  <si>
    <t>Līmlente</t>
  </si>
  <si>
    <t>Kompensējošā šuve</t>
  </si>
  <si>
    <t>Plastifikators</t>
  </si>
  <si>
    <t>Gofrētais caurules apvalks</t>
  </si>
  <si>
    <t>Stiprinājums (gofrētais caurules apvalks)</t>
  </si>
  <si>
    <t>Cauruļu stiprinājumi</t>
  </si>
  <si>
    <t>Cauruļu veidgabali</t>
  </si>
  <si>
    <t>Tehnoloģiskie atvērumi</t>
  </si>
  <si>
    <t>Palīgmateriāli, blīvēšanas materiāli</t>
  </si>
  <si>
    <t>Pieslēgsana pie siltas grīdas apkures sistēma</t>
  </si>
  <si>
    <t>Caurumu urbšana (līdz d25mm, B&lt;200mm)</t>
  </si>
  <si>
    <t>Grīdas apkures kolektors ar 7 zari</t>
  </si>
  <si>
    <t>Kapara caurules DN32 ar akmensvates izolāciju ar alum.foliju b=30mm</t>
  </si>
  <si>
    <t>Automātiks atgaisotājs DN15</t>
  </si>
  <si>
    <t>Ventilācija</t>
  </si>
  <si>
    <t>Pieslēgšanas pie virtuves nosūceja (L&lt;150m3/st)</t>
  </si>
  <si>
    <t>Gaisa vadi no cinkota skarda Ø 160</t>
  </si>
  <si>
    <t>Pretvārsts, Ø160</t>
  </si>
  <si>
    <t>Alum. lokanais gaisa vads, Ø125</t>
  </si>
  <si>
    <t>V.N1</t>
  </si>
  <si>
    <t>V. N2</t>
  </si>
  <si>
    <t>Izolācija  9mm</t>
  </si>
  <si>
    <t>Izolācija 9mm</t>
  </si>
  <si>
    <t>Gaisa vadi no cinkota skārda Ø100</t>
  </si>
  <si>
    <t>Pretvārsts Ø101</t>
  </si>
  <si>
    <t>Pārplūdes reste (durvis)</t>
  </si>
  <si>
    <t>N1</t>
  </si>
  <si>
    <t>N2</t>
  </si>
  <si>
    <t>Apvienotais jumta izvads  Ø315</t>
  </si>
  <si>
    <t>Reste 100x200H</t>
  </si>
  <si>
    <t>Pieplūdes logu reste</t>
  </si>
  <si>
    <t>Revīzijas lūkas</t>
  </si>
  <si>
    <t>Gaisa vadu fasondaļas</t>
  </si>
  <si>
    <t>Gaisa vadu stiprinājumi</t>
  </si>
  <si>
    <t>Caurumu urbšana (līdz d&lt;200mm, B&lt;500mm)</t>
  </si>
  <si>
    <t>DP1</t>
  </si>
  <si>
    <t>DN1</t>
  </si>
  <si>
    <t>N</t>
  </si>
  <si>
    <t>Lokālā tāme Nr. 4</t>
  </si>
  <si>
    <t>ŪDENSAPGĀDE UN KANALIZĀCIJA, IEKŠĒJIE TĪKLI</t>
  </si>
  <si>
    <t>Ū1. AUKSTĀ ŪDENSAPGĀDE</t>
  </si>
  <si>
    <t>14-00000</t>
  </si>
  <si>
    <t>Lodveida ventilis DN25</t>
  </si>
  <si>
    <t>Pretvārsts dn25</t>
  </si>
  <si>
    <t>Lodveida ventilis DN20</t>
  </si>
  <si>
    <t>Iztukšošanas krāns</t>
  </si>
  <si>
    <t>Leņķventilis DN15</t>
  </si>
  <si>
    <t>Elastīgais pievienojums DN15, 
L=500</t>
  </si>
  <si>
    <t>Membrānu hidrofors V=60 L</t>
  </si>
  <si>
    <t>Spiediena relejs</t>
  </si>
  <si>
    <t>Manometrs P=0 ÷ 16kg/sm2</t>
  </si>
  <si>
    <t>Cauruļu un veidgabalu stiprinājumi</t>
  </si>
  <si>
    <t>Veidgabali</t>
  </si>
  <si>
    <t>Pretvārsts DN15</t>
  </si>
  <si>
    <t>Lodveida ventilis DN15</t>
  </si>
  <si>
    <t>Automātiskais atgaisotājs</t>
  </si>
  <si>
    <t>T3;T4. KARSTĀ ŪDENSAPGĀDE</t>
  </si>
  <si>
    <t>Daudzkārtu ūdensvada caurules Ø32x3.0 (DN25)PN 10</t>
  </si>
  <si>
    <t>Plastmasas ūdensvada caurules Ø32x2.9 (DN25) PN 10</t>
  </si>
  <si>
    <t>Daudzkārtu ūdensvada caurules Ø25x2.5 (DN20)PN 10</t>
  </si>
  <si>
    <t>Daudzkārtu ūdensvada caurules Ø20x2.25 (DN15)PN 10</t>
  </si>
  <si>
    <t>Ūdens attīrīšanas iekārta q=1.1m3/st.</t>
  </si>
  <si>
    <t>Daudzkārtu ūdensvada caurules Ø25x2.5 (DN20) PN 10</t>
  </si>
  <si>
    <t>Daudzkārtu ūdensvada caurules Ø20x2.25 (DN15) PN 10</t>
  </si>
  <si>
    <t>16-00000</t>
  </si>
  <si>
    <t xml:space="preserve">Plastmasas kanalizācijas caurules Ø  110 </t>
  </si>
  <si>
    <t>Plastmasas kanalizācijas caurules Ø  75</t>
  </si>
  <si>
    <t>Plastmasas kanalizācijas caurules Ø  110</t>
  </si>
  <si>
    <t>Plastmasas kanalizācijas caurules Ø  50</t>
  </si>
  <si>
    <t>Plastmasas spiedvada caurules Ø40 (dn32) PN10</t>
  </si>
  <si>
    <t>Revīzija Ø110</t>
  </si>
  <si>
    <t>Uzmava Ø110</t>
  </si>
  <si>
    <t>Tērauda čaula Ø219x7.0, L=1.0</t>
  </si>
  <si>
    <t>Roku mazgātne ar sifonu un jaucējkrānu</t>
  </si>
  <si>
    <t>Trauku mazgātne ar sifonu un jaucējkrānu</t>
  </si>
  <si>
    <t xml:space="preserve">Klozetpods ar skalošanas tvertni </t>
  </si>
  <si>
    <t>Dušas kabīne ar sifonu, jaucējkrānu un 
dušas sietiņu</t>
  </si>
  <si>
    <t>Tīrīšanas lūka Ø 50 T.L.</t>
  </si>
  <si>
    <t>Ventilis dn32</t>
  </si>
  <si>
    <t>Sadzīves kanalizācija</t>
  </si>
  <si>
    <t>Invalīdu klozetpods ar skalošanas tvertni un aprīkojumu, atbalsta rokturis, paceļams738mm, balsta rokturis kreisais 615mm, matēts ner. tērauds (1.gab.)</t>
  </si>
  <si>
    <t>Roku mazgātne invalīdiem ar jaucējkrānu un sifonu, rokturis labais 615mm, matēts nerūsējoša tērauds( 2 gab.)</t>
  </si>
  <si>
    <t>Lokālā tāme Nr. 5</t>
  </si>
  <si>
    <t>ELEKTROTĪKLI</t>
  </si>
  <si>
    <t>18-00000</t>
  </si>
  <si>
    <t>Spēka un apgaismojuma sadalne ASS, inviduāli izgatavojama, IP40, komplektā ar komutācijas aparātiem, zemapmetuma, 
kabeļu ievads un izvadi no augšas</t>
  </si>
  <si>
    <t>Sadalnes</t>
  </si>
  <si>
    <t>Vienpola slēdzis virsapmetuma instalācijai, 230V - In=10A; IP20</t>
  </si>
  <si>
    <t>Dimmeris virsapmetuma instalācijai - 230V; In=10A; IP20</t>
  </si>
  <si>
    <t>Pārslēdzis virsapmetuma instalācijai - 230V; In=10A; IP20</t>
  </si>
  <si>
    <t>Divpolu slēdzis virsapmetuma instalācijai - 230V; In=10A; IP20</t>
  </si>
  <si>
    <t>Slēdži</t>
  </si>
  <si>
    <t>Pārslēdzis (hermētisks) virsapmetuma instalācijai - 230V; In=10A; IP44</t>
  </si>
  <si>
    <t>Vienpola slēdzis (hermētisks) virsapmetuma instalācijai, 230V - In=10A; IP44</t>
  </si>
  <si>
    <t>Kontaktligzdas</t>
  </si>
  <si>
    <t>Elektriskais sienas kontakts ar zemējumu, virsapmetuma instalācijai - 230V; In=16A; IP20</t>
  </si>
  <si>
    <t>Elektriskais sienas kontakts (hermētisks) ar zemējumu, virsapmetuma instalācijai - 230V; In=16A; IP44</t>
  </si>
  <si>
    <t>Elektriskais sienas kontakts (hermētisks) ar zemējumu, zemapmetuma instalācijai - 230V; In=16A; IP44</t>
  </si>
  <si>
    <t>Elektriskais sienas kontakts (hermētisks) ar zemējumu, virsapmetuma instalācijai, ar aizveramu vāciņu - 230V; In=16A; 
IP44</t>
  </si>
  <si>
    <t>Gaismekļi</t>
  </si>
  <si>
    <t>Kustības un krēslas sensors - 180°, IP44</t>
  </si>
  <si>
    <t>Ugunsdrošais blīvējums atvērumu vietās</t>
  </si>
  <si>
    <t>Pārējie materiāli</t>
  </si>
  <si>
    <t>Kabeļi un caurules</t>
  </si>
  <si>
    <t>Kabelis ar vara dzīslām šķērsgr. 3x1,5mm², Cu-3x1,5</t>
  </si>
  <si>
    <t>Kabelis ar vara dzīslām šķērsgr. 3x2,5mm² Cu-3x2,5</t>
  </si>
  <si>
    <t>Kabelis ar vara dzīslām šķērsgr. 5x10mm² Cu-5x10</t>
  </si>
  <si>
    <t>Dzelteni-zaļais kabelis ar vara dzīslām šķērsgr. 1x16mm² Cu-1x16</t>
  </si>
  <si>
    <t>PVC-U aizsargcaurule Ø20-50mm</t>
  </si>
  <si>
    <t>PVC aizsargcaurule Ø20-50mm</t>
  </si>
  <si>
    <t>Ugunsizturīgs kabelis ar vara dzīslām šķērsgr. 3x1,5mm², 90 min. strāvas vadību ugunī E90/FE180-Cu-3x1,5</t>
  </si>
  <si>
    <t>Cinkota tērauda plakandzelzs 40x4.0mm</t>
  </si>
  <si>
    <t>Krustojuma savienojumiem "apaļdzelzs- plakandzelzs"</t>
  </si>
  <si>
    <t>Zibensaizsardzības uztvērējs - alumīnija apaļvads Ø8mm</t>
  </si>
  <si>
    <t>Potenciālu izlīdzinošā kopne</t>
  </si>
  <si>
    <t>Mērījumu klemmes, komplektā ar uzstādīšanas kārbu</t>
  </si>
  <si>
    <t>Krustojuma savienojumiem "apaļdzelzs- apaļdzelzs"</t>
  </si>
  <si>
    <t>Krustojuma savienojumiem "plakandzelzs- plakandzelzs"</t>
  </si>
  <si>
    <t>Zibensuztvērēja stiprinājuma elements uz jumta virsmas</t>
  </si>
  <si>
    <t>Zibensuztvērēja stiprinājuma elements uz jumta kores</t>
  </si>
  <si>
    <t>Zibensuztvērējs komplektā ar stiprinājumiem, L=1,5m</t>
  </si>
  <si>
    <t>Vertikālais zemētājs Ø20mm, l=1,5m</t>
  </si>
  <si>
    <t>Zemējums un zibensaizsardzība</t>
  </si>
  <si>
    <t>Cinkota tērauda stieple Ø10mm, PVC apvalkā, komplektā ar stiprinājumiem pie sienas</t>
  </si>
  <si>
    <t>Cinkota tērauda stieple Ø8mm, komplektā ar stiprinājumiem pie sienas</t>
  </si>
  <si>
    <t>Izplešanās elements komplektā ar diviem krustojuma savienojumiem "apaļdzelzs- apaļdzelzs"</t>
  </si>
  <si>
    <t>Lokālā tāme Nr. 6</t>
  </si>
  <si>
    <t>Elektronisko sakaru tīkli</t>
  </si>
  <si>
    <t>19-00000</t>
  </si>
  <si>
    <t>Tampers + slēdzis ar atslēgām</t>
  </si>
  <si>
    <t>BUS kabelis (šina), UTP 5.kat.</t>
  </si>
  <si>
    <t>APIS kabelis 2x2x0,8 , KLMA</t>
  </si>
  <si>
    <t>Signalizācijas kabelis 6x0.22, CQR</t>
  </si>
  <si>
    <t>Viniplasta caurule d=20mm</t>
  </si>
  <si>
    <t>Viniplasta caurule d=32mm</t>
  </si>
  <si>
    <t>Gofrēta caurule d=20mm</t>
  </si>
  <si>
    <t>Gofrēta caurule d=32mm</t>
  </si>
  <si>
    <t>Pārējie izdevumi (skrūves, metal.stiprinājumi, el.kārbas unciti materiāli, transports, regulēšanas un programēšanas darbi)</t>
  </si>
  <si>
    <t>Metāliskais kommutācijas korpuss</t>
  </si>
  <si>
    <t>Ugunsnoturīgas montāžas putas, 750ml</t>
  </si>
  <si>
    <t>Lokālā tāme Nr. 7</t>
  </si>
  <si>
    <t>Akumulators, 12V, 18,0 A/S</t>
  </si>
  <si>
    <t>Starpnozaru relejs ar DIN bāzi, 24VDC,3NO/3NC</t>
  </si>
  <si>
    <t>Kabeļu stiprinājumi/saites</t>
  </si>
  <si>
    <t>kārba</t>
  </si>
  <si>
    <t>Viniplasta caurule ar stiprinājumiem, 20mm</t>
  </si>
  <si>
    <t>Viniplasta caurule ar stiprinājumiem, 32mm</t>
  </si>
  <si>
    <t>Gofrēta caurule, 20mm</t>
  </si>
  <si>
    <t>Gofrēta caurule, 32mm</t>
  </si>
  <si>
    <t>Ugunsnoturīgas montāžas putas,750ml</t>
  </si>
  <si>
    <t>Ugundzēsības automātikas sistēma</t>
  </si>
  <si>
    <t>Kabeļi un vadi</t>
  </si>
  <si>
    <t>Kabelis, KLMA 1x2x0,8</t>
  </si>
  <si>
    <t>LVS 191-1:2012, LVS EN 10080:2006, Stiegrojums d=6 B500B</t>
  </si>
  <si>
    <t>EN 10025-2, metāla loksne 6mm, S355JR</t>
  </si>
  <si>
    <t>EN 10025-2, metāla loksne, -5x100,  S355JR</t>
  </si>
  <si>
    <t>El.cirkulācijas sūknis; 220-240V</t>
  </si>
  <si>
    <t xml:space="preserve">Apkures sadales kolektors </t>
  </si>
  <si>
    <t>Sūkņa modulis ar mikseri silto grīdu apkurei</t>
  </si>
  <si>
    <t>Sūkņa modulis  apkurei</t>
  </si>
  <si>
    <t>K.ūdens el.cirkulācijas sūknis 0.2 M3/ST; 220-240V</t>
  </si>
  <si>
    <t>Grīdas apkures caurule  PE-Xc 17x2,0 </t>
  </si>
  <si>
    <t>Siltumizolācijas plāksne 35 mm</t>
  </si>
  <si>
    <t>Daudzslāņu caurules DN25 ar  izolāciju b=13mm</t>
  </si>
  <si>
    <t xml:space="preserve"> Lokana, rūpnieciski izolēta, paškompensējoša plastmasas cauruļvadu sistēma iebūvei gruntī Gofrētā apvalkcaurule 
viena apvalkā četras caurules:
2-sadzīves karstā ūdens apgādei, 
1-a sadzīves aukstā ūdens apgādei 
2x25/28+18 /175mm</t>
  </si>
  <si>
    <t xml:space="preserve">Polietilēna izolācija (sieniņas biezums=13) Ø32 </t>
  </si>
  <si>
    <t xml:space="preserve">Krāns veļas mašīnai </t>
  </si>
  <si>
    <t xml:space="preserve">Polietilēna izolācija (sieniņas biezums=13) Ø25 </t>
  </si>
  <si>
    <t>Polietilēna izolācija (sieniņas biezums=13) Ø20</t>
  </si>
  <si>
    <t>Iemūrējamais blīvēšanas elements caurulēm d175mm</t>
  </si>
  <si>
    <t xml:space="preserve">Uzgalis ar ārējo vītni 25/1” </t>
  </si>
  <si>
    <t>Polietilēna d=20 Ø25</t>
  </si>
  <si>
    <t xml:space="preserve">Polietilēna d=20 Ø20 </t>
  </si>
  <si>
    <t>Sifons veļas mašīnai Ø 32</t>
  </si>
  <si>
    <t>Sūknētava ar resti, 8 m3/h H=6.2m, N=0.3kW</t>
  </si>
  <si>
    <t>Pie griestiem stiprināms LED gaismeklis, plafona tipa, dimmējams, 67W, IP20, 6985lm, (Apzīmējums plānā - G1), vai analogs</t>
  </si>
  <si>
    <t>Pie griestiem stiprināms LED gaismeklis, plafona tipa, 24W, IP40, 2300lm, (Apzīmējums plānā - G2)</t>
  </si>
  <si>
    <t>Pie griestiem iekārts LED gaismeklis, lustras tipa, 19W, IP40, 1600lm (Apzīmējums plānā - G3)</t>
  </si>
  <si>
    <t>Pie griestiem iekārts LED gaismeklis, lustras tipa, dimmējams, 75W, IP20, 7700lm (Apzīmējums plānā - G4)</t>
  </si>
  <si>
    <t>Pie griestiem iekārts LED gaismeklis, lustras tipa, 73W, IP20, 6950lm (Apzīmējums plānā -G5)</t>
  </si>
  <si>
    <t>Pie griestiem stiprināms LED gaismeklis, plafona tipa, 25W, IP20, 2300lm (Apzīmējums plānā - G5)</t>
  </si>
  <si>
    <t>Pie sienas stiprināms LED gaismeklis, prožektora tipa, 48W, IP44, 5358lm  (Apzīmējums plānā - G6)</t>
  </si>
  <si>
    <t>Pie griestiem stiprināms LED gaismeklis, prožektora tipa, 21W, IP20, 2400lm, komplektā ar gaismekļa sliedi (Apzīmējums plānā - G7)</t>
  </si>
  <si>
    <t>Pie sienas stiprināms LED gaismeklis, plafona tipa, 24W, IP44, 2087lm (Apzīmējums plānā - G8)</t>
  </si>
  <si>
    <t>Pie sienas stiprināms LED gaismeklis, 15W, IP44, 1200lm, komplektā ar slēdzi  (Apzīmējums plānā - G9)</t>
  </si>
  <si>
    <t>Pie sienas stiprināms avārijas gaismeklis ar uzrakstu "IZEJA", komplektā ar 1h barošanas bloku, 2.0W, IP44, (Apzīmējums plānā - G10)</t>
  </si>
  <si>
    <t xml:space="preserve">Apsardzes signalizācijas kontroles panelis, (no 1 līdz 88- zonas.), </t>
  </si>
  <si>
    <t xml:space="preserve">Apsardzes signalizācijas 8 zonu ārējais paplašinātājs, </t>
  </si>
  <si>
    <t xml:space="preserve">LCD vadības pultis (tastatūra), </t>
  </si>
  <si>
    <t xml:space="preserve">Kombinētais infrasarkanais kustības detektors un stikla plĪšanas detektors ar sienas kronšteinu, </t>
  </si>
  <si>
    <t xml:space="preserve">APIS koridora LED indikators, </t>
  </si>
  <si>
    <t xml:space="preserve">APIS noņemšanas poga, </t>
  </si>
  <si>
    <t>APIS grīdas/sienas izsaukuma poga,</t>
  </si>
  <si>
    <t xml:space="preserve">APIS galvenā vadības pults, </t>
  </si>
  <si>
    <t xml:space="preserve">Ārējā signalizācijas sirēna ar lampu, </t>
  </si>
  <si>
    <t>Transformātors ~220V - &gt;16V 40W</t>
  </si>
  <si>
    <t xml:space="preserve">Akumulators 12Vdc, 7A/st, </t>
  </si>
  <si>
    <t xml:space="preserve">UAS dūmu detektors ar bāzi, </t>
  </si>
  <si>
    <t xml:space="preserve">UAS siltuma detektors ar bāzi, </t>
  </si>
  <si>
    <t xml:space="preserve">UAS manuālās darbības detektors, </t>
  </si>
  <si>
    <t xml:space="preserve">Trauksmes indikators 24V, </t>
  </si>
  <si>
    <t>Kabelis ugunsdrošs E-30 klase, 2x1,0</t>
  </si>
  <si>
    <t>Kabelis ugunsdrošs E-30/180 klase,  3x1,5</t>
  </si>
  <si>
    <t>mēn.</t>
  </si>
  <si>
    <t>Standarts LVS 191-1:2012, LVS EN 10080:2006, Stiegrojums d=12, B500B</t>
  </si>
  <si>
    <t xml:space="preserve">Termostatiskā grupa 25 60gr. </t>
  </si>
  <si>
    <t>Meh.nosūce ventilators</t>
  </si>
  <si>
    <t xml:space="preserve">Prettrokšņa un pretkondensāta izolācija    d=9mm Ø 50, </t>
  </si>
  <si>
    <t>Prettrokšņa un pretkondensāta izolācija    d=9mm Ø 110,</t>
  </si>
  <si>
    <t xml:space="preserve">UAS panelis, centrāle </t>
  </si>
  <si>
    <t xml:space="preserve">UAS paplašinātājs </t>
  </si>
  <si>
    <t>Aizsargčaulas komplekts pamatu šķērsojuma vietai ar aizsargčaulas un termosarūkošās uzmavu caurulēm d175 mm</t>
  </si>
  <si>
    <t xml:space="preserve">Cauruļu galu noslēguzmavas d=175 </t>
  </si>
  <si>
    <t>Iepirkuma procedūra "Administratīvās ēkas pārbūve un palīgēkas nojaukšana Madonas novada Praulienas pagasta "Dzintaros"", identifikācijas numurs MNP2018/3_ELFLA</t>
  </si>
  <si>
    <t>Tāme sastādīta 2018.gada ___._________________</t>
  </si>
  <si>
    <t xml:space="preserve">Tāme sastādīta 2018.gada tirgus cenās, pamatojoties uz būvprojektu. </t>
  </si>
  <si>
    <t>Būvdarbu nosaukums</t>
  </si>
  <si>
    <t>Tiešās izmaksas kopā, t.sk. darba devēja sociālais nodoklis (24,09%)</t>
  </si>
  <si>
    <t>Būvlaukuma sagatavošana</t>
  </si>
  <si>
    <t>BŪVLAUKUMA SAGATAVOŠANA</t>
  </si>
  <si>
    <t>AUTOMĀTISKĀ APSARDZES SIGNALIZĀCIJA</t>
  </si>
  <si>
    <t>UGUNSDZĒSĪBAS AUTOMĀTISKĀS SISTĒMAS</t>
  </si>
  <si>
    <t>Palīgēkas nojaukšana</t>
  </si>
  <si>
    <t>Ugunsdzēsības automātiskās sistēmas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</si>
</sst>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0.0%"/>
    <numFmt numFmtId="167" formatCode="yyyy\-mm\-dd;@"/>
    <numFmt numFmtId="168" formatCode="0.000"/>
    <numFmt numFmtId="169" formatCode="_-* #,##0_-;\-* #,##0_-;_-* &quot;-&quot;??_-;_-@_-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&quot;Jā&quot;;&quot;Jā&quot;;&quot;Nē&quot;"/>
    <numFmt numFmtId="173" formatCode="&quot;Patiess&quot;;&quot;Patiess&quot;;&quot;Aplams&quot;"/>
    <numFmt numFmtId="174" formatCode="&quot;Ieslēgts&quot;;&quot;Ieslēgts&quot;;&quot;Izslēgts&quot;"/>
    <numFmt numFmtId="175" formatCode="[$€-2]\ #\ ##,000_);[Red]\([$€-2]\ #\ ##,000\)"/>
    <numFmt numFmtId="176" formatCode="0;[Red]0"/>
    <numFmt numFmtId="177" formatCode="0.00;[Red]0.00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u val="single"/>
      <sz val="14"/>
      <name val="Times New Roman"/>
      <family val="1"/>
    </font>
    <font>
      <sz val="10"/>
      <name val="Helv"/>
      <family val="0"/>
    </font>
    <font>
      <i/>
      <vertAlign val="superscript"/>
      <sz val="10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LT Arial"/>
      <family val="0"/>
    </font>
    <font>
      <sz val="10"/>
      <name val="Calibri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vertAlign val="superscript"/>
      <sz val="9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i/>
      <sz val="8"/>
      <name val="Arial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i/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hair"/>
      <right>
        <color indexed="63"/>
      </right>
      <top style="hair"/>
      <bottom style="hair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/>
      <right/>
      <top style="double"/>
      <bottom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1" applyNumberFormat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28" borderId="0" applyNumberFormat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62" fillId="0" borderId="0" applyNumberForma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4" fillId="30" borderId="4" applyNumberFormat="0" applyAlignment="0" applyProtection="0"/>
    <xf numFmtId="9" fontId="0" fillId="0" borderId="0" applyFont="0" applyFill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5" fillId="0" borderId="6" applyNumberFormat="0" applyFill="0" applyAlignment="0" applyProtection="0"/>
    <xf numFmtId="0" fontId="6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41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14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0" xfId="53" applyFont="1" applyBorder="1" applyAlignment="1">
      <alignment horizontal="center"/>
      <protection/>
    </xf>
    <xf numFmtId="0" fontId="4" fillId="0" borderId="10" xfId="0" applyFont="1" applyFill="1" applyBorder="1" applyAlignment="1">
      <alignment vertical="center" wrapText="1"/>
    </xf>
    <xf numFmtId="0" fontId="6" fillId="0" borderId="10" xfId="53" applyFont="1" applyBorder="1" applyAlignment="1">
      <alignment horizontal="right" wrapText="1"/>
      <protection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 wrapText="1"/>
    </xf>
    <xf numFmtId="0" fontId="4" fillId="0" borderId="11" xfId="53" applyFont="1" applyBorder="1" applyAlignment="1">
      <alignment horizont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0" fillId="0" borderId="0" xfId="0" applyNumberForma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167" fontId="0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vertical="center" textRotation="90" wrapText="1"/>
    </xf>
    <xf numFmtId="2" fontId="0" fillId="0" borderId="14" xfId="0" applyNumberFormat="1" applyFont="1" applyFill="1" applyBorder="1" applyAlignment="1">
      <alignment horizontal="center" vertical="center" textRotation="90" wrapText="1"/>
    </xf>
    <xf numFmtId="0" fontId="0" fillId="0" borderId="15" xfId="0" applyFont="1" applyFill="1" applyBorder="1" applyAlignment="1">
      <alignment horizontal="center" vertical="center" textRotation="90" wrapText="1"/>
    </xf>
    <xf numFmtId="43" fontId="4" fillId="0" borderId="10" xfId="0" applyNumberFormat="1" applyFont="1" applyFill="1" applyBorder="1" applyAlignment="1">
      <alignment horizontal="center" vertical="center"/>
    </xf>
    <xf numFmtId="43" fontId="4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horizontal="right" vertical="center" wrapText="1"/>
    </xf>
    <xf numFmtId="43" fontId="0" fillId="0" borderId="10" xfId="0" applyNumberFormat="1" applyBorder="1" applyAlignment="1">
      <alignment vertical="center"/>
    </xf>
    <xf numFmtId="0" fontId="4" fillId="0" borderId="10" xfId="0" applyFont="1" applyFill="1" applyBorder="1" applyAlignment="1">
      <alignment horizontal="center" wrapText="1"/>
    </xf>
    <xf numFmtId="9" fontId="0" fillId="0" borderId="0" xfId="0" applyNumberFormat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53" applyFont="1" applyBorder="1" applyAlignment="1">
      <alignment horizontal="center"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49" fontId="4" fillId="0" borderId="11" xfId="53" applyNumberFormat="1" applyFont="1" applyBorder="1" applyAlignment="1">
      <alignment horizontal="center"/>
      <protection/>
    </xf>
    <xf numFmtId="0" fontId="12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wrapText="1"/>
    </xf>
    <xf numFmtId="49" fontId="4" fillId="0" borderId="16" xfId="53" applyNumberFormat="1" applyFont="1" applyBorder="1" applyAlignment="1">
      <alignment horizontal="center"/>
      <protection/>
    </xf>
    <xf numFmtId="0" fontId="12" fillId="0" borderId="16" xfId="0" applyFont="1" applyFill="1" applyBorder="1" applyAlignment="1">
      <alignment vertical="center" wrapText="1"/>
    </xf>
    <xf numFmtId="49" fontId="4" fillId="0" borderId="11" xfId="59" applyNumberFormat="1" applyFont="1" applyBorder="1" applyAlignment="1">
      <alignment horizontal="center"/>
      <protection/>
    </xf>
    <xf numFmtId="0" fontId="13" fillId="0" borderId="10" xfId="0" applyFont="1" applyBorder="1" applyAlignment="1">
      <alignment horizontal="right" vertical="top" wrapText="1"/>
    </xf>
    <xf numFmtId="0" fontId="6" fillId="0" borderId="10" xfId="53" applyFont="1" applyBorder="1" applyAlignment="1">
      <alignment horizontal="center"/>
      <protection/>
    </xf>
    <xf numFmtId="0" fontId="4" fillId="0" borderId="20" xfId="53" applyFont="1" applyBorder="1" applyAlignment="1">
      <alignment horizontal="center"/>
      <protection/>
    </xf>
    <xf numFmtId="0" fontId="13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4" fillId="0" borderId="20" xfId="0" applyFont="1" applyBorder="1" applyAlignment="1">
      <alignment horizontal="left" wrapText="1"/>
    </xf>
    <xf numFmtId="0" fontId="4" fillId="0" borderId="2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wrapText="1"/>
    </xf>
    <xf numFmtId="0" fontId="6" fillId="0" borderId="10" xfId="59" applyFont="1" applyFill="1" applyBorder="1" applyAlignment="1">
      <alignment horizontal="center" wrapText="1" shrinkToFit="1"/>
      <protection/>
    </xf>
    <xf numFmtId="0" fontId="4" fillId="0" borderId="11" xfId="0" applyFont="1" applyFill="1" applyBorder="1" applyAlignment="1">
      <alignment horizontal="left" vertical="center" wrapText="1"/>
    </xf>
    <xf numFmtId="0" fontId="4" fillId="0" borderId="16" xfId="53" applyFont="1" applyBorder="1" applyAlignment="1">
      <alignment horizontal="center"/>
      <protection/>
    </xf>
    <xf numFmtId="0" fontId="10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right" vertical="center"/>
    </xf>
    <xf numFmtId="2" fontId="6" fillId="0" borderId="10" xfId="0" applyNumberFormat="1" applyFont="1" applyFill="1" applyBorder="1" applyAlignment="1">
      <alignment horizontal="center"/>
    </xf>
    <xf numFmtId="0" fontId="6" fillId="0" borderId="10" xfId="53" applyFont="1" applyFill="1" applyBorder="1" applyAlignment="1">
      <alignment horizontal="right" wrapText="1"/>
      <protection/>
    </xf>
    <xf numFmtId="0" fontId="6" fillId="0" borderId="20" xfId="53" applyFont="1" applyBorder="1" applyAlignment="1">
      <alignment horizontal="right" wrapText="1"/>
      <protection/>
    </xf>
    <xf numFmtId="0" fontId="6" fillId="0" borderId="20" xfId="0" applyFont="1" applyFill="1" applyBorder="1" applyAlignment="1">
      <alignment horizontal="center"/>
    </xf>
    <xf numFmtId="0" fontId="6" fillId="0" borderId="20" xfId="59" applyFont="1" applyFill="1" applyBorder="1" applyAlignment="1">
      <alignment horizontal="center" wrapText="1" shrinkToFit="1"/>
      <protection/>
    </xf>
    <xf numFmtId="168" fontId="6" fillId="0" borderId="10" xfId="59" applyNumberFormat="1" applyFont="1" applyFill="1" applyBorder="1" applyAlignment="1">
      <alignment horizontal="center" wrapText="1" shrinkToFit="1"/>
      <protection/>
    </xf>
    <xf numFmtId="2" fontId="6" fillId="0" borderId="10" xfId="59" applyNumberFormat="1" applyFont="1" applyFill="1" applyBorder="1" applyAlignment="1">
      <alignment horizontal="center" wrapText="1" shrinkToFit="1"/>
      <protection/>
    </xf>
    <xf numFmtId="0" fontId="4" fillId="0" borderId="11" xfId="0" applyFont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53" applyFont="1" applyBorder="1" applyAlignment="1">
      <alignment horizontal="center"/>
      <protection/>
    </xf>
    <xf numFmtId="0" fontId="6" fillId="0" borderId="10" xfId="0" applyNumberFormat="1" applyFont="1" applyBorder="1" applyAlignment="1">
      <alignment horizontal="center"/>
    </xf>
    <xf numFmtId="0" fontId="6" fillId="0" borderId="20" xfId="53" applyFont="1" applyBorder="1" applyAlignment="1">
      <alignment horizontal="center"/>
      <protection/>
    </xf>
    <xf numFmtId="0" fontId="6" fillId="0" borderId="16" xfId="53" applyFont="1" applyBorder="1" applyAlignment="1">
      <alignment horizontal="right" wrapText="1"/>
      <protection/>
    </xf>
    <xf numFmtId="0" fontId="6" fillId="0" borderId="16" xfId="53" applyFont="1" applyBorder="1" applyAlignment="1">
      <alignment horizontal="center"/>
      <protection/>
    </xf>
    <xf numFmtId="0" fontId="6" fillId="0" borderId="20" xfId="53" applyFont="1" applyBorder="1" applyAlignment="1">
      <alignment horizontal="center"/>
      <protection/>
    </xf>
    <xf numFmtId="0" fontId="4" fillId="0" borderId="20" xfId="53" applyFont="1" applyFill="1" applyBorder="1" applyAlignment="1">
      <alignment horizontal="center"/>
      <protection/>
    </xf>
    <xf numFmtId="0" fontId="4" fillId="0" borderId="10" xfId="0" applyFont="1" applyBorder="1" applyAlignment="1">
      <alignment horizontal="center"/>
    </xf>
    <xf numFmtId="0" fontId="6" fillId="0" borderId="10" xfId="53" applyFont="1" applyFill="1" applyBorder="1" applyAlignment="1">
      <alignment horizontal="center"/>
      <protection/>
    </xf>
    <xf numFmtId="0" fontId="4" fillId="0" borderId="10" xfId="53" applyFont="1" applyFill="1" applyBorder="1" applyAlignment="1">
      <alignment horizontal="center"/>
      <protection/>
    </xf>
    <xf numFmtId="0" fontId="6" fillId="0" borderId="20" xfId="0" applyFont="1" applyFill="1" applyBorder="1" applyAlignment="1">
      <alignment horizontal="right" vertical="center" wrapText="1"/>
    </xf>
    <xf numFmtId="0" fontId="6" fillId="0" borderId="2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1" fontId="6" fillId="0" borderId="10" xfId="0" applyNumberFormat="1" applyFont="1" applyBorder="1" applyAlignment="1">
      <alignment horizontal="center"/>
    </xf>
    <xf numFmtId="0" fontId="6" fillId="0" borderId="10" xfId="53" applyFont="1" applyFill="1" applyBorder="1" applyAlignment="1">
      <alignment horizontal="right" vertical="center" wrapText="1"/>
      <protection/>
    </xf>
    <xf numFmtId="0" fontId="6" fillId="0" borderId="10" xfId="53" applyFont="1" applyFill="1" applyBorder="1" applyAlignment="1">
      <alignment horizontal="center" wrapText="1"/>
      <protection/>
    </xf>
    <xf numFmtId="0" fontId="4" fillId="0" borderId="2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/>
    </xf>
    <xf numFmtId="0" fontId="4" fillId="0" borderId="11" xfId="0" applyFont="1" applyBorder="1" applyAlignment="1">
      <alignment/>
    </xf>
    <xf numFmtId="43" fontId="4" fillId="0" borderId="11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43" fontId="4" fillId="0" borderId="11" xfId="0" applyNumberFormat="1" applyFont="1" applyFill="1" applyBorder="1" applyAlignment="1">
      <alignment horizontal="center" vertical="center"/>
    </xf>
    <xf numFmtId="43" fontId="4" fillId="0" borderId="11" xfId="0" applyNumberFormat="1" applyFont="1" applyFill="1" applyBorder="1" applyAlignment="1">
      <alignment horizontal="center" vertical="center" wrapText="1"/>
    </xf>
    <xf numFmtId="43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17" fillId="0" borderId="10" xfId="59" applyFont="1" applyBorder="1" applyAlignment="1">
      <alignment/>
      <protection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43" fontId="6" fillId="0" borderId="11" xfId="0" applyNumberFormat="1" applyFont="1" applyFill="1" applyBorder="1" applyAlignment="1">
      <alignment horizontal="center" vertical="center"/>
    </xf>
    <xf numFmtId="43" fontId="6" fillId="0" borderId="11" xfId="0" applyNumberFormat="1" applyFont="1" applyFill="1" applyBorder="1" applyAlignment="1">
      <alignment horizontal="center" vertical="center" wrapText="1"/>
    </xf>
    <xf numFmtId="4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top" wrapText="1"/>
    </xf>
    <xf numFmtId="0" fontId="70" fillId="0" borderId="10" xfId="0" applyFont="1" applyFill="1" applyBorder="1" applyAlignment="1">
      <alignment vertical="center"/>
    </xf>
    <xf numFmtId="0" fontId="17" fillId="0" borderId="10" xfId="53" applyFont="1" applyFill="1" applyBorder="1" applyAlignment="1">
      <alignment horizontal="center" wrapText="1"/>
      <protection/>
    </xf>
    <xf numFmtId="0" fontId="17" fillId="0" borderId="10" xfId="0" applyFont="1" applyFill="1" applyBorder="1" applyAlignment="1">
      <alignment horizontal="center"/>
    </xf>
    <xf numFmtId="0" fontId="4" fillId="0" borderId="10" xfId="59" applyFont="1" applyFill="1" applyBorder="1" applyAlignment="1">
      <alignment horizontal="center" wrapText="1" shrinkToFit="1"/>
      <protection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0" xfId="53" applyFont="1" applyFill="1" applyBorder="1" applyAlignment="1">
      <alignment horizontal="right" vertical="center" wrapText="1"/>
      <protection/>
    </xf>
    <xf numFmtId="0" fontId="6" fillId="0" borderId="20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169" fontId="4" fillId="0" borderId="11" xfId="0" applyNumberFormat="1" applyFont="1" applyFill="1" applyBorder="1" applyAlignment="1">
      <alignment horizontal="center" vertical="center"/>
    </xf>
    <xf numFmtId="0" fontId="0" fillId="0" borderId="10" xfId="53" applyFont="1" applyBorder="1" applyAlignment="1">
      <alignment horizontal="left" wrapText="1"/>
      <protection/>
    </xf>
    <xf numFmtId="2" fontId="0" fillId="0" borderId="10" xfId="0" applyNumberFormat="1" applyFont="1" applyFill="1" applyBorder="1" applyAlignment="1">
      <alignment horizontal="center"/>
    </xf>
    <xf numFmtId="0" fontId="0" fillId="0" borderId="10" xfId="53" applyFont="1" applyBorder="1" applyAlignment="1">
      <alignment horizontal="right" wrapText="1"/>
      <protection/>
    </xf>
    <xf numFmtId="169" fontId="4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 wrapText="1"/>
    </xf>
    <xf numFmtId="0" fontId="6" fillId="0" borderId="21" xfId="53" applyFont="1" applyBorder="1" applyAlignment="1">
      <alignment horizontal="right" wrapText="1"/>
      <protection/>
    </xf>
    <xf numFmtId="0" fontId="6" fillId="0" borderId="21" xfId="0" applyFont="1" applyBorder="1" applyAlignment="1">
      <alignment horizontal="center" vertical="center"/>
    </xf>
    <xf numFmtId="43" fontId="6" fillId="0" borderId="21" xfId="0" applyNumberFormat="1" applyFont="1" applyBorder="1" applyAlignment="1">
      <alignment horizontal="center" vertical="center"/>
    </xf>
    <xf numFmtId="43" fontId="6" fillId="0" borderId="21" xfId="0" applyNumberFormat="1" applyFont="1" applyFill="1" applyBorder="1" applyAlignment="1">
      <alignment horizontal="center" vertical="center"/>
    </xf>
    <xf numFmtId="43" fontId="6" fillId="0" borderId="21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/>
    </xf>
    <xf numFmtId="164" fontId="0" fillId="0" borderId="10" xfId="46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/>
    </xf>
    <xf numFmtId="43" fontId="0" fillId="0" borderId="0" xfId="0" applyNumberFormat="1" applyAlignment="1">
      <alignment/>
    </xf>
    <xf numFmtId="49" fontId="4" fillId="0" borderId="11" xfId="53" applyNumberFormat="1" applyFont="1" applyFill="1" applyBorder="1" applyAlignment="1">
      <alignment horizontal="center"/>
      <protection/>
    </xf>
    <xf numFmtId="0" fontId="17" fillId="0" borderId="10" xfId="59" applyFont="1" applyFill="1" applyBorder="1" applyAlignment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3" fontId="6" fillId="0" borderId="0" xfId="0" applyNumberFormat="1" applyFont="1" applyFill="1" applyBorder="1" applyAlignment="1">
      <alignment horizontal="center" vertical="center"/>
    </xf>
    <xf numFmtId="43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9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53" applyFont="1" applyFill="1" applyBorder="1" applyAlignment="1">
      <alignment vertical="center"/>
      <protection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 horizontal="center" vertical="center" textRotation="90" wrapText="1"/>
    </xf>
    <xf numFmtId="2" fontId="0" fillId="0" borderId="10" xfId="0" applyNumberFormat="1" applyFont="1" applyFill="1" applyBorder="1" applyAlignment="1">
      <alignment horizontal="center" vertical="center" textRotation="90" wrapText="1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wrapText="1"/>
    </xf>
    <xf numFmtId="0" fontId="0" fillId="0" borderId="0" xfId="0" applyFont="1" applyAlignment="1">
      <alignment horizontal="left"/>
    </xf>
    <xf numFmtId="0" fontId="6" fillId="0" borderId="10" xfId="0" applyFont="1" applyFill="1" applyBorder="1" applyAlignment="1">
      <alignment horizontal="center" vertical="center" textRotation="90" wrapText="1"/>
    </xf>
    <xf numFmtId="0" fontId="0" fillId="33" borderId="10" xfId="0" applyFont="1" applyFill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 vertical="center"/>
    </xf>
    <xf numFmtId="0" fontId="0" fillId="0" borderId="10" xfId="62" applyFont="1" applyFill="1" applyBorder="1" applyAlignment="1">
      <alignment horizontal="center" vertical="center"/>
      <protection/>
    </xf>
    <xf numFmtId="0" fontId="0" fillId="0" borderId="10" xfId="62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2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25" fillId="0" borderId="11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4" fontId="0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7" fontId="0" fillId="0" borderId="0" xfId="0" applyNumberFormat="1" applyFont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9" fontId="0" fillId="0" borderId="0" xfId="0" applyNumberFormat="1" applyFill="1" applyAlignment="1">
      <alignment horizontal="center" vertical="center"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53" applyFont="1" applyFill="1" applyBorder="1" applyAlignment="1">
      <alignment horizontal="center" vertical="center"/>
      <protection/>
    </xf>
    <xf numFmtId="43" fontId="6" fillId="0" borderId="0" xfId="0" applyNumberFormat="1" applyFont="1" applyBorder="1" applyAlignment="1">
      <alignment horizontal="center" vertical="center"/>
    </xf>
    <xf numFmtId="4" fontId="0" fillId="33" borderId="1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4" fontId="0" fillId="0" borderId="10" xfId="62" applyNumberFormat="1" applyFont="1" applyFill="1" applyBorder="1" applyAlignment="1">
      <alignment horizontal="center" vertical="center"/>
      <protection/>
    </xf>
    <xf numFmtId="0" fontId="0" fillId="0" borderId="10" xfId="56" applyFont="1" applyBorder="1" applyAlignment="1">
      <alignment horizontal="center" vertical="center"/>
      <protection/>
    </xf>
    <xf numFmtId="4" fontId="0" fillId="0" borderId="10" xfId="56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33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4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center" vertical="center" wrapText="1"/>
    </xf>
    <xf numFmtId="4" fontId="0" fillId="0" borderId="22" xfId="0" applyNumberFormat="1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76" fontId="0" fillId="34" borderId="10" xfId="0" applyNumberFormat="1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 vertical="center" wrapText="1"/>
    </xf>
    <xf numFmtId="0" fontId="0" fillId="34" borderId="10" xfId="0" applyNumberFormat="1" applyFont="1" applyFill="1" applyBorder="1" applyAlignment="1">
      <alignment horizontal="left" vertical="center" wrapText="1"/>
    </xf>
    <xf numFmtId="177" fontId="0" fillId="33" borderId="10" xfId="0" applyNumberFormat="1" applyFont="1" applyFill="1" applyBorder="1" applyAlignment="1">
      <alignment horizontal="center" vertical="center" wrapText="1"/>
    </xf>
    <xf numFmtId="177" fontId="0" fillId="33" borderId="10" xfId="0" applyNumberFormat="1" applyFont="1" applyFill="1" applyBorder="1" applyAlignment="1">
      <alignment horizontal="center" vertical="center"/>
    </xf>
    <xf numFmtId="0" fontId="28" fillId="34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33" borderId="10" xfId="58" applyNumberFormat="1" applyFont="1" applyFill="1" applyBorder="1" applyAlignment="1">
      <alignment horizontal="left" vertical="center" wrapText="1"/>
      <protection/>
    </xf>
    <xf numFmtId="177" fontId="0" fillId="33" borderId="10" xfId="57" applyNumberFormat="1" applyFont="1" applyFill="1" applyBorder="1" applyAlignment="1">
      <alignment horizontal="center" vertical="center"/>
      <protection/>
    </xf>
    <xf numFmtId="2" fontId="0" fillId="33" borderId="10" xfId="58" applyNumberFormat="1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right" vertical="center"/>
    </xf>
    <xf numFmtId="0" fontId="4" fillId="0" borderId="10" xfId="62" applyFont="1" applyFill="1" applyBorder="1" applyAlignment="1">
      <alignment horizontal="center" vertical="center"/>
      <protection/>
    </xf>
    <xf numFmtId="0" fontId="4" fillId="33" borderId="10" xfId="58" applyNumberFormat="1" applyFont="1" applyFill="1" applyBorder="1" applyAlignment="1">
      <alignment horizontal="center" vertical="center" wrapText="1"/>
      <protection/>
    </xf>
    <xf numFmtId="0" fontId="4" fillId="0" borderId="10" xfId="62" applyFont="1" applyFill="1" applyBorder="1" applyAlignment="1">
      <alignment horizontal="center" vertical="center" wrapText="1"/>
      <protection/>
    </xf>
    <xf numFmtId="0" fontId="71" fillId="0" borderId="0" xfId="0" applyFont="1" applyFill="1" applyBorder="1" applyAlignment="1">
      <alignment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4" fillId="0" borderId="10" xfId="56" applyFont="1" applyBorder="1" applyAlignment="1">
      <alignment horizontal="center" vertical="center" wrapText="1"/>
      <protection/>
    </xf>
    <xf numFmtId="0" fontId="17" fillId="0" borderId="10" xfId="56" applyFont="1" applyBorder="1" applyAlignment="1">
      <alignment horizontal="center" vertical="center" wrapText="1"/>
      <protection/>
    </xf>
    <xf numFmtId="0" fontId="17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left" vertical="top" wrapText="1"/>
    </xf>
    <xf numFmtId="0" fontId="72" fillId="33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49" fontId="0" fillId="33" borderId="25" xfId="0" applyNumberFormat="1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177" fontId="0" fillId="33" borderId="10" xfId="54" applyNumberFormat="1" applyFont="1" applyFill="1" applyBorder="1" applyAlignment="1">
      <alignment horizontal="left" vertical="center" wrapText="1"/>
      <protection/>
    </xf>
    <xf numFmtId="177" fontId="0" fillId="33" borderId="10" xfId="54" applyNumberFormat="1" applyFont="1" applyFill="1" applyBorder="1" applyAlignment="1">
      <alignment horizontal="center" vertical="center" wrapText="1"/>
      <protection/>
    </xf>
    <xf numFmtId="0" fontId="17" fillId="33" borderId="10" xfId="0" applyFont="1" applyFill="1" applyBorder="1" applyAlignment="1">
      <alignment horizontal="center" vertical="top" wrapText="1"/>
    </xf>
    <xf numFmtId="0" fontId="73" fillId="33" borderId="10" xfId="53" applyFont="1" applyFill="1" applyBorder="1" applyAlignment="1">
      <alignment horizontal="left" vertical="center" wrapText="1"/>
      <protection/>
    </xf>
    <xf numFmtId="0" fontId="72" fillId="33" borderId="10" xfId="53" applyFont="1" applyFill="1" applyBorder="1" applyAlignment="1">
      <alignment horizontal="center" vertical="center" wrapText="1"/>
      <protection/>
    </xf>
    <xf numFmtId="177" fontId="73" fillId="33" borderId="10" xfId="0" applyNumberFormat="1" applyFont="1" applyFill="1" applyBorder="1" applyAlignment="1">
      <alignment horizontal="center" vertical="center" wrapText="1"/>
    </xf>
    <xf numFmtId="177" fontId="73" fillId="33" borderId="10" xfId="0" applyNumberFormat="1" applyFont="1" applyFill="1" applyBorder="1" applyAlignment="1">
      <alignment horizontal="center" vertical="center"/>
    </xf>
    <xf numFmtId="0" fontId="73" fillId="33" borderId="10" xfId="58" applyNumberFormat="1" applyFont="1" applyFill="1" applyBorder="1" applyAlignment="1">
      <alignment horizontal="left" vertical="center" wrapText="1"/>
      <protection/>
    </xf>
    <xf numFmtId="0" fontId="73" fillId="33" borderId="10" xfId="0" applyFont="1" applyFill="1" applyBorder="1" applyAlignment="1">
      <alignment horizontal="left" vertical="center" wrapText="1"/>
    </xf>
    <xf numFmtId="0" fontId="74" fillId="0" borderId="10" xfId="0" applyFont="1" applyFill="1" applyBorder="1" applyAlignment="1">
      <alignment horizontal="center" vertical="center"/>
    </xf>
    <xf numFmtId="0" fontId="73" fillId="33" borderId="10" xfId="0" applyFont="1" applyFill="1" applyBorder="1" applyAlignment="1">
      <alignment horizontal="left" vertical="top" wrapText="1"/>
    </xf>
    <xf numFmtId="177" fontId="73" fillId="33" borderId="10" xfId="54" applyNumberFormat="1" applyFont="1" applyFill="1" applyBorder="1" applyAlignment="1">
      <alignment horizontal="left" vertical="center" wrapText="1"/>
      <protection/>
    </xf>
    <xf numFmtId="0" fontId="72" fillId="33" borderId="10" xfId="0" applyFont="1" applyFill="1" applyBorder="1" applyAlignment="1">
      <alignment horizontal="center" vertical="top" wrapText="1"/>
    </xf>
    <xf numFmtId="4" fontId="0" fillId="0" borderId="10" xfId="0" applyNumberFormat="1" applyFont="1" applyFill="1" applyBorder="1" applyAlignment="1">
      <alignment horizontal="center" vertical="center" textRotation="90" wrapText="1"/>
    </xf>
    <xf numFmtId="4" fontId="6" fillId="0" borderId="10" xfId="0" applyNumberFormat="1" applyFont="1" applyFill="1" applyBorder="1" applyAlignment="1">
      <alignment horizontal="center" vertical="center" textRotation="90" wrapText="1"/>
    </xf>
    <xf numFmtId="4" fontId="0" fillId="33" borderId="10" xfId="46" applyNumberFormat="1" applyFont="1" applyFill="1" applyBorder="1" applyAlignment="1">
      <alignment horizontal="center" vertical="center"/>
    </xf>
    <xf numFmtId="4" fontId="29" fillId="33" borderId="11" xfId="0" applyNumberFormat="1" applyFont="1" applyFill="1" applyBorder="1" applyAlignment="1">
      <alignment horizontal="center" vertical="center" wrapText="1"/>
    </xf>
    <xf numFmtId="4" fontId="29" fillId="33" borderId="10" xfId="0" applyNumberFormat="1" applyFont="1" applyFill="1" applyBorder="1" applyAlignment="1">
      <alignment horizontal="center" vertical="center" wrapText="1"/>
    </xf>
    <xf numFmtId="4" fontId="27" fillId="33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4" fillId="0" borderId="27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0" fillId="0" borderId="2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4" fillId="0" borderId="10" xfId="0" applyFont="1" applyBorder="1" applyAlignment="1">
      <alignment horizontal="right"/>
    </xf>
    <xf numFmtId="4" fontId="4" fillId="0" borderId="10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 vertical="center"/>
    </xf>
    <xf numFmtId="4" fontId="0" fillId="0" borderId="35" xfId="0" applyNumberFormat="1" applyFont="1" applyBorder="1" applyAlignment="1">
      <alignment horizontal="center" vertical="center"/>
    </xf>
    <xf numFmtId="4" fontId="4" fillId="0" borderId="36" xfId="0" applyNumberFormat="1" applyFont="1" applyBorder="1" applyAlignment="1">
      <alignment horizontal="center"/>
    </xf>
    <xf numFmtId="4" fontId="4" fillId="0" borderId="37" xfId="0" applyNumberFormat="1" applyFont="1" applyBorder="1" applyAlignment="1">
      <alignment horizontal="center"/>
    </xf>
    <xf numFmtId="0" fontId="0" fillId="0" borderId="38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4" fontId="0" fillId="0" borderId="10" xfId="0" applyNumberFormat="1" applyFont="1" applyFill="1" applyBorder="1" applyAlignment="1">
      <alignment horizontal="center"/>
    </xf>
    <xf numFmtId="4" fontId="0" fillId="0" borderId="39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right" vertical="center" wrapText="1"/>
    </xf>
    <xf numFmtId="0" fontId="4" fillId="0" borderId="40" xfId="0" applyFont="1" applyBorder="1" applyAlignment="1">
      <alignment horizontal="right" vertical="center" wrapText="1"/>
    </xf>
    <xf numFmtId="0" fontId="4" fillId="0" borderId="22" xfId="0" applyFont="1" applyBorder="1" applyAlignment="1">
      <alignment horizontal="right" vertical="center" wrapText="1"/>
    </xf>
    <xf numFmtId="0" fontId="6" fillId="0" borderId="25" xfId="0" applyFont="1" applyBorder="1" applyAlignment="1">
      <alignment horizontal="right" vertical="center" wrapText="1"/>
    </xf>
    <xf numFmtId="0" fontId="6" fillId="0" borderId="40" xfId="0" applyFont="1" applyBorder="1" applyAlignment="1">
      <alignment horizontal="right" vertical="center" wrapText="1"/>
    </xf>
    <xf numFmtId="0" fontId="6" fillId="0" borderId="22" xfId="0" applyFont="1" applyBorder="1" applyAlignment="1">
      <alignment horizontal="right" vertical="center" wrapText="1"/>
    </xf>
    <xf numFmtId="0" fontId="4" fillId="0" borderId="10" xfId="0" applyNumberFormat="1" applyFont="1" applyBorder="1" applyAlignment="1">
      <alignment horizontal="right" vertical="center"/>
    </xf>
    <xf numFmtId="0" fontId="4" fillId="0" borderId="11" xfId="0" applyNumberFormat="1" applyFont="1" applyBorder="1" applyAlignment="1">
      <alignment horizontal="right" vertical="center"/>
    </xf>
    <xf numFmtId="0" fontId="3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" fillId="0" borderId="25" xfId="0" applyFont="1" applyFill="1" applyBorder="1" applyAlignment="1">
      <alignment horizontal="right" vertical="center" wrapText="1"/>
    </xf>
    <xf numFmtId="0" fontId="4" fillId="0" borderId="40" xfId="0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horizontal="right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33" borderId="20" xfId="0" applyFont="1" applyFill="1" applyBorder="1" applyAlignment="1">
      <alignment horizontal="center" vertical="center" textRotation="90" wrapText="1"/>
    </xf>
    <xf numFmtId="0" fontId="0" fillId="33" borderId="11" xfId="0" applyFont="1" applyFill="1" applyBorder="1" applyAlignment="1">
      <alignment horizontal="center" vertical="center" textRotation="90" wrapText="1"/>
    </xf>
    <xf numFmtId="0" fontId="24" fillId="0" borderId="0" xfId="0" applyFont="1" applyAlignment="1">
      <alignment horizontal="left" wrapText="1"/>
    </xf>
    <xf numFmtId="0" fontId="0" fillId="0" borderId="0" xfId="0" applyFont="1" applyFill="1" applyBorder="1" applyAlignment="1">
      <alignment horizontal="left" vertical="center"/>
    </xf>
    <xf numFmtId="0" fontId="7" fillId="7" borderId="32" xfId="0" applyFont="1" applyFill="1" applyBorder="1" applyAlignment="1">
      <alignment horizontal="left" vertical="center" wrapText="1"/>
    </xf>
    <xf numFmtId="0" fontId="7" fillId="7" borderId="33" xfId="0" applyFont="1" applyFill="1" applyBorder="1" applyAlignment="1">
      <alignment horizontal="left" vertical="center" wrapText="1"/>
    </xf>
    <xf numFmtId="0" fontId="7" fillId="7" borderId="4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/>
    </xf>
    <xf numFmtId="0" fontId="17" fillId="35" borderId="32" xfId="0" applyFont="1" applyFill="1" applyBorder="1" applyAlignment="1">
      <alignment horizontal="center" vertical="center" wrapText="1"/>
    </xf>
    <xf numFmtId="0" fontId="17" fillId="35" borderId="33" xfId="0" applyFont="1" applyFill="1" applyBorder="1" applyAlignment="1">
      <alignment horizontal="center" vertical="center" wrapText="1"/>
    </xf>
    <xf numFmtId="0" fontId="17" fillId="35" borderId="43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center" vertical="center" textRotation="90" wrapText="1"/>
    </xf>
    <xf numFmtId="0" fontId="0" fillId="0" borderId="37" xfId="0" applyFont="1" applyFill="1" applyBorder="1" applyAlignment="1">
      <alignment horizontal="center" vertical="center"/>
    </xf>
  </cellXfs>
  <cellStyles count="63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Comma 2" xfId="35"/>
    <cellStyle name="Hyperlink" xfId="36"/>
    <cellStyle name="Ievade" xfId="37"/>
    <cellStyle name="Izcēlums (1. veids)" xfId="38"/>
    <cellStyle name="Izcēlums (2. veids)" xfId="39"/>
    <cellStyle name="Izcēlums (3. veids)" xfId="40"/>
    <cellStyle name="Izcēlums (4. veids)" xfId="41"/>
    <cellStyle name="Izcēlums (5. veids)" xfId="42"/>
    <cellStyle name="Izcēlums (6. veids)" xfId="43"/>
    <cellStyle name="Followed Hyperlink" xfId="44"/>
    <cellStyle name="Izvade" xfId="45"/>
    <cellStyle name="Comma" xfId="46"/>
    <cellStyle name="Comma [0]" xfId="47"/>
    <cellStyle name="Komats 2" xfId="48"/>
    <cellStyle name="Komats 3" xfId="49"/>
    <cellStyle name="Kopsumma" xfId="50"/>
    <cellStyle name="Labs" xfId="51"/>
    <cellStyle name="Neitrāls" xfId="52"/>
    <cellStyle name="Normal 2" xfId="53"/>
    <cellStyle name="Normal 2 2" xfId="54"/>
    <cellStyle name="Normal 3" xfId="55"/>
    <cellStyle name="Normal 3 2" xfId="56"/>
    <cellStyle name="Normal_demontāža" xfId="57"/>
    <cellStyle name="Normal_Kazino kazino tauers klub" xfId="58"/>
    <cellStyle name="Normal_Sheet2" xfId="59"/>
    <cellStyle name="Nosaukums" xfId="60"/>
    <cellStyle name="Parastais_BA-Junge_cehs-07.07.2016" xfId="61"/>
    <cellStyle name="Parasts 2" xfId="62"/>
    <cellStyle name="Parasts 3" xfId="63"/>
    <cellStyle name="Paskaidrojošs teksts" xfId="64"/>
    <cellStyle name="Pārbaudes šūna" xfId="65"/>
    <cellStyle name="Percent 2" xfId="66"/>
    <cellStyle name="Piezīme" xfId="67"/>
    <cellStyle name="Percent" xfId="68"/>
    <cellStyle name="Saistīta šūna" xfId="69"/>
    <cellStyle name="Slikts" xfId="70"/>
    <cellStyle name="Currency" xfId="71"/>
    <cellStyle name="Currency [0]" xfId="72"/>
    <cellStyle name="Virsraksts 1" xfId="73"/>
    <cellStyle name="Virsraksts 2" xfId="74"/>
    <cellStyle name="Virsraksts 3" xfId="75"/>
    <cellStyle name="Virsraksts 4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>
      <xdr:nvSpPr>
        <xdr:cNvPr id="1" name="Line 13"/>
        <xdr:cNvSpPr>
          <a:spLocks/>
        </xdr:cNvSpPr>
      </xdr:nvSpPr>
      <xdr:spPr>
        <a:xfrm>
          <a:off x="3790950" y="706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>
      <xdr:nvSpPr>
        <xdr:cNvPr id="2" name="Line 14"/>
        <xdr:cNvSpPr>
          <a:spLocks/>
        </xdr:cNvSpPr>
      </xdr:nvSpPr>
      <xdr:spPr>
        <a:xfrm>
          <a:off x="3790950" y="706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>
      <xdr:nvSpPr>
        <xdr:cNvPr id="3" name="Line 15"/>
        <xdr:cNvSpPr>
          <a:spLocks/>
        </xdr:cNvSpPr>
      </xdr:nvSpPr>
      <xdr:spPr>
        <a:xfrm>
          <a:off x="3790950" y="706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>
      <xdr:nvSpPr>
        <xdr:cNvPr id="4" name="Line 16"/>
        <xdr:cNvSpPr>
          <a:spLocks/>
        </xdr:cNvSpPr>
      </xdr:nvSpPr>
      <xdr:spPr>
        <a:xfrm>
          <a:off x="3790950" y="706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>
      <xdr:nvSpPr>
        <xdr:cNvPr id="5" name="Line 17"/>
        <xdr:cNvSpPr>
          <a:spLocks/>
        </xdr:cNvSpPr>
      </xdr:nvSpPr>
      <xdr:spPr>
        <a:xfrm>
          <a:off x="3790950" y="706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>
      <xdr:nvSpPr>
        <xdr:cNvPr id="6" name="Line 18"/>
        <xdr:cNvSpPr>
          <a:spLocks/>
        </xdr:cNvSpPr>
      </xdr:nvSpPr>
      <xdr:spPr>
        <a:xfrm>
          <a:off x="3790950" y="706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>
      <xdr:nvSpPr>
        <xdr:cNvPr id="7" name="Line 19"/>
        <xdr:cNvSpPr>
          <a:spLocks/>
        </xdr:cNvSpPr>
      </xdr:nvSpPr>
      <xdr:spPr>
        <a:xfrm>
          <a:off x="3790950" y="706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>
      <xdr:nvSpPr>
        <xdr:cNvPr id="8" name="Line 20"/>
        <xdr:cNvSpPr>
          <a:spLocks/>
        </xdr:cNvSpPr>
      </xdr:nvSpPr>
      <xdr:spPr>
        <a:xfrm>
          <a:off x="3790950" y="706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>
      <xdr:nvSpPr>
        <xdr:cNvPr id="9" name="Line 13"/>
        <xdr:cNvSpPr>
          <a:spLocks/>
        </xdr:cNvSpPr>
      </xdr:nvSpPr>
      <xdr:spPr>
        <a:xfrm>
          <a:off x="3790950" y="706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>
      <xdr:nvSpPr>
        <xdr:cNvPr id="10" name="Line 14"/>
        <xdr:cNvSpPr>
          <a:spLocks/>
        </xdr:cNvSpPr>
      </xdr:nvSpPr>
      <xdr:spPr>
        <a:xfrm>
          <a:off x="3790950" y="706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>
      <xdr:nvSpPr>
        <xdr:cNvPr id="11" name="Line 15"/>
        <xdr:cNvSpPr>
          <a:spLocks/>
        </xdr:cNvSpPr>
      </xdr:nvSpPr>
      <xdr:spPr>
        <a:xfrm>
          <a:off x="3790950" y="706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>
      <xdr:nvSpPr>
        <xdr:cNvPr id="12" name="Line 16"/>
        <xdr:cNvSpPr>
          <a:spLocks/>
        </xdr:cNvSpPr>
      </xdr:nvSpPr>
      <xdr:spPr>
        <a:xfrm>
          <a:off x="3790950" y="706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>
      <xdr:nvSpPr>
        <xdr:cNvPr id="13" name="Line 17"/>
        <xdr:cNvSpPr>
          <a:spLocks/>
        </xdr:cNvSpPr>
      </xdr:nvSpPr>
      <xdr:spPr>
        <a:xfrm>
          <a:off x="3790950" y="706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>
      <xdr:nvSpPr>
        <xdr:cNvPr id="14" name="Line 18"/>
        <xdr:cNvSpPr>
          <a:spLocks/>
        </xdr:cNvSpPr>
      </xdr:nvSpPr>
      <xdr:spPr>
        <a:xfrm>
          <a:off x="3790950" y="706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>
      <xdr:nvSpPr>
        <xdr:cNvPr id="15" name="Line 19"/>
        <xdr:cNvSpPr>
          <a:spLocks/>
        </xdr:cNvSpPr>
      </xdr:nvSpPr>
      <xdr:spPr>
        <a:xfrm>
          <a:off x="3790950" y="706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>
      <xdr:nvSpPr>
        <xdr:cNvPr id="16" name="Line 20"/>
        <xdr:cNvSpPr>
          <a:spLocks/>
        </xdr:cNvSpPr>
      </xdr:nvSpPr>
      <xdr:spPr>
        <a:xfrm>
          <a:off x="3790950" y="706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17" name="Line 1"/>
        <xdr:cNvSpPr>
          <a:spLocks/>
        </xdr:cNvSpPr>
      </xdr:nvSpPr>
      <xdr:spPr>
        <a:xfrm>
          <a:off x="3790950" y="836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18" name="Line 2"/>
        <xdr:cNvSpPr>
          <a:spLocks/>
        </xdr:cNvSpPr>
      </xdr:nvSpPr>
      <xdr:spPr>
        <a:xfrm>
          <a:off x="3790950" y="836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19" name="Line 3"/>
        <xdr:cNvSpPr>
          <a:spLocks/>
        </xdr:cNvSpPr>
      </xdr:nvSpPr>
      <xdr:spPr>
        <a:xfrm>
          <a:off x="3790950" y="836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20" name="Line 4"/>
        <xdr:cNvSpPr>
          <a:spLocks/>
        </xdr:cNvSpPr>
      </xdr:nvSpPr>
      <xdr:spPr>
        <a:xfrm>
          <a:off x="3790950" y="836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21" name="Line 5"/>
        <xdr:cNvSpPr>
          <a:spLocks/>
        </xdr:cNvSpPr>
      </xdr:nvSpPr>
      <xdr:spPr>
        <a:xfrm>
          <a:off x="3790950" y="836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22" name="Line 6"/>
        <xdr:cNvSpPr>
          <a:spLocks/>
        </xdr:cNvSpPr>
      </xdr:nvSpPr>
      <xdr:spPr>
        <a:xfrm>
          <a:off x="3790950" y="836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23" name="Line 7"/>
        <xdr:cNvSpPr>
          <a:spLocks/>
        </xdr:cNvSpPr>
      </xdr:nvSpPr>
      <xdr:spPr>
        <a:xfrm>
          <a:off x="3790950" y="836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24" name="Line 8"/>
        <xdr:cNvSpPr>
          <a:spLocks/>
        </xdr:cNvSpPr>
      </xdr:nvSpPr>
      <xdr:spPr>
        <a:xfrm>
          <a:off x="3790950" y="836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25" name="Line 9"/>
        <xdr:cNvSpPr>
          <a:spLocks/>
        </xdr:cNvSpPr>
      </xdr:nvSpPr>
      <xdr:spPr>
        <a:xfrm>
          <a:off x="3790950" y="836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26" name="Line 10"/>
        <xdr:cNvSpPr>
          <a:spLocks/>
        </xdr:cNvSpPr>
      </xdr:nvSpPr>
      <xdr:spPr>
        <a:xfrm>
          <a:off x="3790950" y="836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27" name="Line 11"/>
        <xdr:cNvSpPr>
          <a:spLocks/>
        </xdr:cNvSpPr>
      </xdr:nvSpPr>
      <xdr:spPr>
        <a:xfrm>
          <a:off x="3790950" y="836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28" name="Line 12"/>
        <xdr:cNvSpPr>
          <a:spLocks/>
        </xdr:cNvSpPr>
      </xdr:nvSpPr>
      <xdr:spPr>
        <a:xfrm>
          <a:off x="3790950" y="836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29" name="Line 1"/>
        <xdr:cNvSpPr>
          <a:spLocks/>
        </xdr:cNvSpPr>
      </xdr:nvSpPr>
      <xdr:spPr>
        <a:xfrm>
          <a:off x="3790950" y="836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30" name="Line 2"/>
        <xdr:cNvSpPr>
          <a:spLocks/>
        </xdr:cNvSpPr>
      </xdr:nvSpPr>
      <xdr:spPr>
        <a:xfrm>
          <a:off x="3790950" y="836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31" name="Line 3"/>
        <xdr:cNvSpPr>
          <a:spLocks/>
        </xdr:cNvSpPr>
      </xdr:nvSpPr>
      <xdr:spPr>
        <a:xfrm>
          <a:off x="3790950" y="836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32" name="Line 4"/>
        <xdr:cNvSpPr>
          <a:spLocks/>
        </xdr:cNvSpPr>
      </xdr:nvSpPr>
      <xdr:spPr>
        <a:xfrm>
          <a:off x="3790950" y="836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33" name="Line 5"/>
        <xdr:cNvSpPr>
          <a:spLocks/>
        </xdr:cNvSpPr>
      </xdr:nvSpPr>
      <xdr:spPr>
        <a:xfrm>
          <a:off x="3790950" y="836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34" name="Line 6"/>
        <xdr:cNvSpPr>
          <a:spLocks/>
        </xdr:cNvSpPr>
      </xdr:nvSpPr>
      <xdr:spPr>
        <a:xfrm>
          <a:off x="3790950" y="836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35" name="Line 7"/>
        <xdr:cNvSpPr>
          <a:spLocks/>
        </xdr:cNvSpPr>
      </xdr:nvSpPr>
      <xdr:spPr>
        <a:xfrm>
          <a:off x="3790950" y="836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36" name="Line 8"/>
        <xdr:cNvSpPr>
          <a:spLocks/>
        </xdr:cNvSpPr>
      </xdr:nvSpPr>
      <xdr:spPr>
        <a:xfrm>
          <a:off x="3790950" y="836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37" name="Line 9"/>
        <xdr:cNvSpPr>
          <a:spLocks/>
        </xdr:cNvSpPr>
      </xdr:nvSpPr>
      <xdr:spPr>
        <a:xfrm>
          <a:off x="3790950" y="836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38" name="Line 10"/>
        <xdr:cNvSpPr>
          <a:spLocks/>
        </xdr:cNvSpPr>
      </xdr:nvSpPr>
      <xdr:spPr>
        <a:xfrm>
          <a:off x="3790950" y="836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39" name="Line 11"/>
        <xdr:cNvSpPr>
          <a:spLocks/>
        </xdr:cNvSpPr>
      </xdr:nvSpPr>
      <xdr:spPr>
        <a:xfrm>
          <a:off x="3790950" y="836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40" name="Line 12"/>
        <xdr:cNvSpPr>
          <a:spLocks/>
        </xdr:cNvSpPr>
      </xdr:nvSpPr>
      <xdr:spPr>
        <a:xfrm>
          <a:off x="3790950" y="836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41" name="Line 1"/>
        <xdr:cNvSpPr>
          <a:spLocks/>
        </xdr:cNvSpPr>
      </xdr:nvSpPr>
      <xdr:spPr>
        <a:xfrm>
          <a:off x="3790950" y="998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42" name="Line 2"/>
        <xdr:cNvSpPr>
          <a:spLocks/>
        </xdr:cNvSpPr>
      </xdr:nvSpPr>
      <xdr:spPr>
        <a:xfrm>
          <a:off x="3790950" y="998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43" name="Line 3"/>
        <xdr:cNvSpPr>
          <a:spLocks/>
        </xdr:cNvSpPr>
      </xdr:nvSpPr>
      <xdr:spPr>
        <a:xfrm>
          <a:off x="3790950" y="998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44" name="Line 4"/>
        <xdr:cNvSpPr>
          <a:spLocks/>
        </xdr:cNvSpPr>
      </xdr:nvSpPr>
      <xdr:spPr>
        <a:xfrm>
          <a:off x="3790950" y="998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45" name="Line 5"/>
        <xdr:cNvSpPr>
          <a:spLocks/>
        </xdr:cNvSpPr>
      </xdr:nvSpPr>
      <xdr:spPr>
        <a:xfrm>
          <a:off x="3790950" y="998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46" name="Line 6"/>
        <xdr:cNvSpPr>
          <a:spLocks/>
        </xdr:cNvSpPr>
      </xdr:nvSpPr>
      <xdr:spPr>
        <a:xfrm>
          <a:off x="3790950" y="998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47" name="Line 7"/>
        <xdr:cNvSpPr>
          <a:spLocks/>
        </xdr:cNvSpPr>
      </xdr:nvSpPr>
      <xdr:spPr>
        <a:xfrm>
          <a:off x="3790950" y="998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48" name="Line 8"/>
        <xdr:cNvSpPr>
          <a:spLocks/>
        </xdr:cNvSpPr>
      </xdr:nvSpPr>
      <xdr:spPr>
        <a:xfrm>
          <a:off x="3790950" y="998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49" name="Line 9"/>
        <xdr:cNvSpPr>
          <a:spLocks/>
        </xdr:cNvSpPr>
      </xdr:nvSpPr>
      <xdr:spPr>
        <a:xfrm>
          <a:off x="3790950" y="998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50" name="Line 10"/>
        <xdr:cNvSpPr>
          <a:spLocks/>
        </xdr:cNvSpPr>
      </xdr:nvSpPr>
      <xdr:spPr>
        <a:xfrm>
          <a:off x="3790950" y="998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51" name="Line 11"/>
        <xdr:cNvSpPr>
          <a:spLocks/>
        </xdr:cNvSpPr>
      </xdr:nvSpPr>
      <xdr:spPr>
        <a:xfrm>
          <a:off x="3790950" y="998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52" name="Line 12"/>
        <xdr:cNvSpPr>
          <a:spLocks/>
        </xdr:cNvSpPr>
      </xdr:nvSpPr>
      <xdr:spPr>
        <a:xfrm>
          <a:off x="3790950" y="998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53" name="Line 1"/>
        <xdr:cNvSpPr>
          <a:spLocks/>
        </xdr:cNvSpPr>
      </xdr:nvSpPr>
      <xdr:spPr>
        <a:xfrm>
          <a:off x="3790950" y="998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54" name="Line 2"/>
        <xdr:cNvSpPr>
          <a:spLocks/>
        </xdr:cNvSpPr>
      </xdr:nvSpPr>
      <xdr:spPr>
        <a:xfrm>
          <a:off x="3790950" y="998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55" name="Line 3"/>
        <xdr:cNvSpPr>
          <a:spLocks/>
        </xdr:cNvSpPr>
      </xdr:nvSpPr>
      <xdr:spPr>
        <a:xfrm>
          <a:off x="3790950" y="998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56" name="Line 4"/>
        <xdr:cNvSpPr>
          <a:spLocks/>
        </xdr:cNvSpPr>
      </xdr:nvSpPr>
      <xdr:spPr>
        <a:xfrm>
          <a:off x="3790950" y="998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57" name="Line 5"/>
        <xdr:cNvSpPr>
          <a:spLocks/>
        </xdr:cNvSpPr>
      </xdr:nvSpPr>
      <xdr:spPr>
        <a:xfrm>
          <a:off x="3790950" y="998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58" name="Line 6"/>
        <xdr:cNvSpPr>
          <a:spLocks/>
        </xdr:cNvSpPr>
      </xdr:nvSpPr>
      <xdr:spPr>
        <a:xfrm>
          <a:off x="3790950" y="998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59" name="Line 7"/>
        <xdr:cNvSpPr>
          <a:spLocks/>
        </xdr:cNvSpPr>
      </xdr:nvSpPr>
      <xdr:spPr>
        <a:xfrm>
          <a:off x="3790950" y="998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60" name="Line 8"/>
        <xdr:cNvSpPr>
          <a:spLocks/>
        </xdr:cNvSpPr>
      </xdr:nvSpPr>
      <xdr:spPr>
        <a:xfrm>
          <a:off x="3790950" y="998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61" name="Line 9"/>
        <xdr:cNvSpPr>
          <a:spLocks/>
        </xdr:cNvSpPr>
      </xdr:nvSpPr>
      <xdr:spPr>
        <a:xfrm>
          <a:off x="3790950" y="998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62" name="Line 10"/>
        <xdr:cNvSpPr>
          <a:spLocks/>
        </xdr:cNvSpPr>
      </xdr:nvSpPr>
      <xdr:spPr>
        <a:xfrm>
          <a:off x="3790950" y="998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63" name="Line 11"/>
        <xdr:cNvSpPr>
          <a:spLocks/>
        </xdr:cNvSpPr>
      </xdr:nvSpPr>
      <xdr:spPr>
        <a:xfrm>
          <a:off x="3790950" y="998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64" name="Line 12"/>
        <xdr:cNvSpPr>
          <a:spLocks/>
        </xdr:cNvSpPr>
      </xdr:nvSpPr>
      <xdr:spPr>
        <a:xfrm>
          <a:off x="3790950" y="998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19</xdr:row>
      <xdr:rowOff>0</xdr:rowOff>
    </xdr:from>
    <xdr:to>
      <xdr:col>3</xdr:col>
      <xdr:colOff>333375</xdr:colOff>
      <xdr:row>19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019550" y="41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19</xdr:row>
      <xdr:rowOff>0</xdr:rowOff>
    </xdr:from>
    <xdr:to>
      <xdr:col>3</xdr:col>
      <xdr:colOff>333375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019550" y="41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19</xdr:row>
      <xdr:rowOff>0</xdr:rowOff>
    </xdr:from>
    <xdr:to>
      <xdr:col>3</xdr:col>
      <xdr:colOff>333375</xdr:colOff>
      <xdr:row>19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4019550" y="41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19</xdr:row>
      <xdr:rowOff>0</xdr:rowOff>
    </xdr:from>
    <xdr:to>
      <xdr:col>3</xdr:col>
      <xdr:colOff>333375</xdr:colOff>
      <xdr:row>19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019550" y="41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19</xdr:row>
      <xdr:rowOff>0</xdr:rowOff>
    </xdr:from>
    <xdr:to>
      <xdr:col>3</xdr:col>
      <xdr:colOff>333375</xdr:colOff>
      <xdr:row>19</xdr:row>
      <xdr:rowOff>0</xdr:rowOff>
    </xdr:to>
    <xdr:sp>
      <xdr:nvSpPr>
        <xdr:cNvPr id="5" name="Line 1"/>
        <xdr:cNvSpPr>
          <a:spLocks/>
        </xdr:cNvSpPr>
      </xdr:nvSpPr>
      <xdr:spPr>
        <a:xfrm flipV="1">
          <a:off x="4019550" y="41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19</xdr:row>
      <xdr:rowOff>0</xdr:rowOff>
    </xdr:from>
    <xdr:to>
      <xdr:col>3</xdr:col>
      <xdr:colOff>333375</xdr:colOff>
      <xdr:row>19</xdr:row>
      <xdr:rowOff>0</xdr:rowOff>
    </xdr:to>
    <xdr:sp>
      <xdr:nvSpPr>
        <xdr:cNvPr id="6" name="Line 2"/>
        <xdr:cNvSpPr>
          <a:spLocks/>
        </xdr:cNvSpPr>
      </xdr:nvSpPr>
      <xdr:spPr>
        <a:xfrm flipV="1">
          <a:off x="4019550" y="41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19</xdr:row>
      <xdr:rowOff>0</xdr:rowOff>
    </xdr:from>
    <xdr:to>
      <xdr:col>3</xdr:col>
      <xdr:colOff>333375</xdr:colOff>
      <xdr:row>19</xdr:row>
      <xdr:rowOff>0</xdr:rowOff>
    </xdr:to>
    <xdr:sp>
      <xdr:nvSpPr>
        <xdr:cNvPr id="7" name="Line 3"/>
        <xdr:cNvSpPr>
          <a:spLocks/>
        </xdr:cNvSpPr>
      </xdr:nvSpPr>
      <xdr:spPr>
        <a:xfrm flipV="1">
          <a:off x="4019550" y="41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19</xdr:row>
      <xdr:rowOff>0</xdr:rowOff>
    </xdr:from>
    <xdr:to>
      <xdr:col>3</xdr:col>
      <xdr:colOff>333375</xdr:colOff>
      <xdr:row>19</xdr:row>
      <xdr:rowOff>0</xdr:rowOff>
    </xdr:to>
    <xdr:sp>
      <xdr:nvSpPr>
        <xdr:cNvPr id="8" name="Line 4"/>
        <xdr:cNvSpPr>
          <a:spLocks/>
        </xdr:cNvSpPr>
      </xdr:nvSpPr>
      <xdr:spPr>
        <a:xfrm flipV="1">
          <a:off x="4019550" y="41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19</xdr:row>
      <xdr:rowOff>0</xdr:rowOff>
    </xdr:from>
    <xdr:to>
      <xdr:col>3</xdr:col>
      <xdr:colOff>333375</xdr:colOff>
      <xdr:row>19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057650" y="399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19</xdr:row>
      <xdr:rowOff>0</xdr:rowOff>
    </xdr:from>
    <xdr:to>
      <xdr:col>3</xdr:col>
      <xdr:colOff>333375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057650" y="399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19</xdr:row>
      <xdr:rowOff>0</xdr:rowOff>
    </xdr:from>
    <xdr:to>
      <xdr:col>3</xdr:col>
      <xdr:colOff>333375</xdr:colOff>
      <xdr:row>19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4057650" y="399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19</xdr:row>
      <xdr:rowOff>0</xdr:rowOff>
    </xdr:from>
    <xdr:to>
      <xdr:col>3</xdr:col>
      <xdr:colOff>333375</xdr:colOff>
      <xdr:row>19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057650" y="399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19</xdr:row>
      <xdr:rowOff>0</xdr:rowOff>
    </xdr:from>
    <xdr:to>
      <xdr:col>3</xdr:col>
      <xdr:colOff>333375</xdr:colOff>
      <xdr:row>19</xdr:row>
      <xdr:rowOff>0</xdr:rowOff>
    </xdr:to>
    <xdr:sp>
      <xdr:nvSpPr>
        <xdr:cNvPr id="5" name="Line 1"/>
        <xdr:cNvSpPr>
          <a:spLocks/>
        </xdr:cNvSpPr>
      </xdr:nvSpPr>
      <xdr:spPr>
        <a:xfrm flipV="1">
          <a:off x="4057650" y="399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19</xdr:row>
      <xdr:rowOff>0</xdr:rowOff>
    </xdr:from>
    <xdr:to>
      <xdr:col>3</xdr:col>
      <xdr:colOff>333375</xdr:colOff>
      <xdr:row>19</xdr:row>
      <xdr:rowOff>0</xdr:rowOff>
    </xdr:to>
    <xdr:sp>
      <xdr:nvSpPr>
        <xdr:cNvPr id="6" name="Line 2"/>
        <xdr:cNvSpPr>
          <a:spLocks/>
        </xdr:cNvSpPr>
      </xdr:nvSpPr>
      <xdr:spPr>
        <a:xfrm flipV="1">
          <a:off x="4057650" y="399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19</xdr:row>
      <xdr:rowOff>0</xdr:rowOff>
    </xdr:from>
    <xdr:to>
      <xdr:col>3</xdr:col>
      <xdr:colOff>333375</xdr:colOff>
      <xdr:row>19</xdr:row>
      <xdr:rowOff>0</xdr:rowOff>
    </xdr:to>
    <xdr:sp>
      <xdr:nvSpPr>
        <xdr:cNvPr id="7" name="Line 3"/>
        <xdr:cNvSpPr>
          <a:spLocks/>
        </xdr:cNvSpPr>
      </xdr:nvSpPr>
      <xdr:spPr>
        <a:xfrm flipV="1">
          <a:off x="4057650" y="399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19</xdr:row>
      <xdr:rowOff>0</xdr:rowOff>
    </xdr:from>
    <xdr:to>
      <xdr:col>3</xdr:col>
      <xdr:colOff>333375</xdr:colOff>
      <xdr:row>19</xdr:row>
      <xdr:rowOff>0</xdr:rowOff>
    </xdr:to>
    <xdr:sp>
      <xdr:nvSpPr>
        <xdr:cNvPr id="8" name="Line 4"/>
        <xdr:cNvSpPr>
          <a:spLocks/>
        </xdr:cNvSpPr>
      </xdr:nvSpPr>
      <xdr:spPr>
        <a:xfrm flipV="1">
          <a:off x="4057650" y="399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19</xdr:row>
      <xdr:rowOff>0</xdr:rowOff>
    </xdr:from>
    <xdr:to>
      <xdr:col>3</xdr:col>
      <xdr:colOff>333375</xdr:colOff>
      <xdr:row>19</xdr:row>
      <xdr:rowOff>0</xdr:rowOff>
    </xdr:to>
    <xdr:sp>
      <xdr:nvSpPr>
        <xdr:cNvPr id="9" name="Line 1"/>
        <xdr:cNvSpPr>
          <a:spLocks/>
        </xdr:cNvSpPr>
      </xdr:nvSpPr>
      <xdr:spPr>
        <a:xfrm flipV="1">
          <a:off x="4057650" y="399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19</xdr:row>
      <xdr:rowOff>0</xdr:rowOff>
    </xdr:from>
    <xdr:to>
      <xdr:col>3</xdr:col>
      <xdr:colOff>333375</xdr:colOff>
      <xdr:row>19</xdr:row>
      <xdr:rowOff>0</xdr:rowOff>
    </xdr:to>
    <xdr:sp>
      <xdr:nvSpPr>
        <xdr:cNvPr id="10" name="Line 2"/>
        <xdr:cNvSpPr>
          <a:spLocks/>
        </xdr:cNvSpPr>
      </xdr:nvSpPr>
      <xdr:spPr>
        <a:xfrm flipV="1">
          <a:off x="4057650" y="399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19</xdr:row>
      <xdr:rowOff>0</xdr:rowOff>
    </xdr:from>
    <xdr:to>
      <xdr:col>3</xdr:col>
      <xdr:colOff>333375</xdr:colOff>
      <xdr:row>19</xdr:row>
      <xdr:rowOff>0</xdr:rowOff>
    </xdr:to>
    <xdr:sp>
      <xdr:nvSpPr>
        <xdr:cNvPr id="11" name="Line 3"/>
        <xdr:cNvSpPr>
          <a:spLocks/>
        </xdr:cNvSpPr>
      </xdr:nvSpPr>
      <xdr:spPr>
        <a:xfrm flipV="1">
          <a:off x="4057650" y="399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19</xdr:row>
      <xdr:rowOff>0</xdr:rowOff>
    </xdr:from>
    <xdr:to>
      <xdr:col>3</xdr:col>
      <xdr:colOff>333375</xdr:colOff>
      <xdr:row>19</xdr:row>
      <xdr:rowOff>0</xdr:rowOff>
    </xdr:to>
    <xdr:sp>
      <xdr:nvSpPr>
        <xdr:cNvPr id="12" name="Line 4"/>
        <xdr:cNvSpPr>
          <a:spLocks/>
        </xdr:cNvSpPr>
      </xdr:nvSpPr>
      <xdr:spPr>
        <a:xfrm flipV="1">
          <a:off x="4057650" y="399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19</xdr:row>
      <xdr:rowOff>0</xdr:rowOff>
    </xdr:from>
    <xdr:to>
      <xdr:col>3</xdr:col>
      <xdr:colOff>333375</xdr:colOff>
      <xdr:row>19</xdr:row>
      <xdr:rowOff>0</xdr:rowOff>
    </xdr:to>
    <xdr:sp>
      <xdr:nvSpPr>
        <xdr:cNvPr id="13" name="Line 1"/>
        <xdr:cNvSpPr>
          <a:spLocks/>
        </xdr:cNvSpPr>
      </xdr:nvSpPr>
      <xdr:spPr>
        <a:xfrm flipV="1">
          <a:off x="4057650" y="399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19</xdr:row>
      <xdr:rowOff>0</xdr:rowOff>
    </xdr:from>
    <xdr:to>
      <xdr:col>3</xdr:col>
      <xdr:colOff>333375</xdr:colOff>
      <xdr:row>19</xdr:row>
      <xdr:rowOff>0</xdr:rowOff>
    </xdr:to>
    <xdr:sp>
      <xdr:nvSpPr>
        <xdr:cNvPr id="14" name="Line 2"/>
        <xdr:cNvSpPr>
          <a:spLocks/>
        </xdr:cNvSpPr>
      </xdr:nvSpPr>
      <xdr:spPr>
        <a:xfrm flipV="1">
          <a:off x="4057650" y="399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19</xdr:row>
      <xdr:rowOff>0</xdr:rowOff>
    </xdr:from>
    <xdr:to>
      <xdr:col>3</xdr:col>
      <xdr:colOff>333375</xdr:colOff>
      <xdr:row>19</xdr:row>
      <xdr:rowOff>0</xdr:rowOff>
    </xdr:to>
    <xdr:sp>
      <xdr:nvSpPr>
        <xdr:cNvPr id="15" name="Line 3"/>
        <xdr:cNvSpPr>
          <a:spLocks/>
        </xdr:cNvSpPr>
      </xdr:nvSpPr>
      <xdr:spPr>
        <a:xfrm flipV="1">
          <a:off x="4057650" y="399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19</xdr:row>
      <xdr:rowOff>0</xdr:rowOff>
    </xdr:from>
    <xdr:to>
      <xdr:col>3</xdr:col>
      <xdr:colOff>333375</xdr:colOff>
      <xdr:row>19</xdr:row>
      <xdr:rowOff>0</xdr:rowOff>
    </xdr:to>
    <xdr:sp>
      <xdr:nvSpPr>
        <xdr:cNvPr id="16" name="Line 4"/>
        <xdr:cNvSpPr>
          <a:spLocks/>
        </xdr:cNvSpPr>
      </xdr:nvSpPr>
      <xdr:spPr>
        <a:xfrm flipV="1">
          <a:off x="4057650" y="399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65</xdr:row>
      <xdr:rowOff>0</xdr:rowOff>
    </xdr:from>
    <xdr:to>
      <xdr:col>2</xdr:col>
      <xdr:colOff>95250</xdr:colOff>
      <xdr:row>65</xdr:row>
      <xdr:rowOff>0</xdr:rowOff>
    </xdr:to>
    <xdr:sp>
      <xdr:nvSpPr>
        <xdr:cNvPr id="1" name="Line 1"/>
        <xdr:cNvSpPr>
          <a:spLocks/>
        </xdr:cNvSpPr>
      </xdr:nvSpPr>
      <xdr:spPr>
        <a:xfrm>
          <a:off x="3600450" y="152400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104</xdr:row>
      <xdr:rowOff>0</xdr:rowOff>
    </xdr:from>
    <xdr:to>
      <xdr:col>1</xdr:col>
      <xdr:colOff>95250</xdr:colOff>
      <xdr:row>104</xdr:row>
      <xdr:rowOff>0</xdr:rowOff>
    </xdr:to>
    <xdr:sp>
      <xdr:nvSpPr>
        <xdr:cNvPr id="2" name="Line 1"/>
        <xdr:cNvSpPr>
          <a:spLocks/>
        </xdr:cNvSpPr>
      </xdr:nvSpPr>
      <xdr:spPr>
        <a:xfrm>
          <a:off x="733425" y="252507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41"/>
  <sheetViews>
    <sheetView workbookViewId="0" topLeftCell="A20">
      <selection activeCell="E43" sqref="E43"/>
    </sheetView>
  </sheetViews>
  <sheetFormatPr defaultColWidth="9.140625" defaultRowHeight="12.75"/>
  <cols>
    <col min="1" max="1" width="5.7109375" style="187" customWidth="1"/>
    <col min="2" max="2" width="8.57421875" style="187" customWidth="1"/>
    <col min="3" max="3" width="30.421875" style="227" customWidth="1"/>
    <col min="4" max="4" width="6.28125" style="191" customWidth="1"/>
    <col min="5" max="5" width="6.421875" style="249" customWidth="1"/>
    <col min="6" max="9" width="8.57421875" style="238" customWidth="1"/>
    <col min="10" max="10" width="8.57421875" style="250" customWidth="1"/>
    <col min="11" max="16" width="8.57421875" style="238" customWidth="1"/>
  </cols>
  <sheetData>
    <row r="1" spans="1:16" ht="12.75" hidden="1">
      <c r="A1" s="216"/>
      <c r="B1" s="216"/>
      <c r="C1" s="246"/>
      <c r="D1" s="203"/>
      <c r="F1" s="250"/>
      <c r="G1" s="250">
        <v>5</v>
      </c>
      <c r="H1" s="250"/>
      <c r="I1" s="250"/>
      <c r="J1" s="251">
        <v>0.08</v>
      </c>
      <c r="K1" s="250"/>
      <c r="L1" s="250"/>
      <c r="M1" s="250"/>
      <c r="N1" s="250"/>
      <c r="O1" s="250"/>
      <c r="P1" s="250"/>
    </row>
    <row r="2" spans="1:16" s="62" customFormat="1" ht="16.5" thickBot="1">
      <c r="A2" s="373" t="s">
        <v>571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</row>
    <row r="3" spans="1:16" s="62" customFormat="1" ht="15.75" thickTop="1">
      <c r="A3" s="374" t="s">
        <v>1174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</row>
    <row r="4" spans="1:16" s="62" customFormat="1" ht="12.75">
      <c r="A4" s="217"/>
      <c r="B4" s="217"/>
      <c r="C4" s="247"/>
      <c r="D4" s="204"/>
      <c r="E4" s="252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</row>
    <row r="5" spans="1:16" ht="12.75">
      <c r="A5" s="266" t="s">
        <v>709</v>
      </c>
      <c r="B5" s="265"/>
      <c r="C5" s="265"/>
      <c r="D5" s="222"/>
      <c r="E5" s="222"/>
      <c r="F5" s="222"/>
      <c r="G5" s="279"/>
      <c r="H5" s="279"/>
      <c r="I5" s="279"/>
      <c r="J5" s="279"/>
      <c r="K5" s="279"/>
      <c r="L5" s="279"/>
      <c r="M5" s="279"/>
      <c r="N5" s="279"/>
      <c r="O5"/>
      <c r="P5"/>
    </row>
    <row r="6" spans="1:16" ht="12.75" customHeight="1">
      <c r="A6" s="350" t="s">
        <v>710</v>
      </c>
      <c r="B6" s="350"/>
      <c r="C6" s="350"/>
      <c r="D6" s="350"/>
      <c r="E6" s="350"/>
      <c r="F6" s="279"/>
      <c r="G6" s="279"/>
      <c r="H6" s="279"/>
      <c r="I6" s="279"/>
      <c r="J6" s="279"/>
      <c r="K6" s="279"/>
      <c r="L6" s="279"/>
      <c r="M6" s="279"/>
      <c r="N6" s="279"/>
      <c r="O6"/>
      <c r="P6"/>
    </row>
    <row r="7" spans="1:16" ht="12.75">
      <c r="A7" s="191" t="s">
        <v>711</v>
      </c>
      <c r="B7" s="191"/>
      <c r="C7" s="191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/>
      <c r="P7"/>
    </row>
    <row r="8" spans="1:16" ht="12.75" customHeight="1">
      <c r="A8" s="335" t="s">
        <v>1168</v>
      </c>
      <c r="B8" s="335"/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</row>
    <row r="9" spans="1:16" s="227" customFormat="1" ht="12.75" customHeight="1">
      <c r="A9" s="345" t="s">
        <v>575</v>
      </c>
      <c r="B9" s="345"/>
      <c r="C9" s="345"/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5"/>
    </row>
    <row r="10" spans="1:16" s="241" customFormat="1" ht="15" customHeight="1">
      <c r="A10" s="224"/>
      <c r="B10" s="224"/>
      <c r="C10" s="224"/>
      <c r="D10" s="226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38"/>
      <c r="P10" s="238"/>
    </row>
    <row r="11" spans="1:16" s="221" customFormat="1" ht="15" customHeight="1">
      <c r="A11" s="221" t="s">
        <v>1170</v>
      </c>
      <c r="D11" s="198"/>
      <c r="E11" s="202"/>
      <c r="F11" s="218"/>
      <c r="G11" s="218"/>
      <c r="H11" s="218"/>
      <c r="I11" s="218"/>
      <c r="J11" s="202"/>
      <c r="K11" s="202"/>
      <c r="L11" s="202"/>
      <c r="M11" s="202"/>
      <c r="N11" s="202"/>
      <c r="O11" s="202"/>
      <c r="P11" s="202"/>
    </row>
    <row r="12" spans="4:16" s="221" customFormat="1" ht="15" customHeight="1">
      <c r="D12" s="198"/>
      <c r="E12" s="202"/>
      <c r="F12" s="218"/>
      <c r="G12" s="218"/>
      <c r="H12" s="218"/>
      <c r="I12" s="218"/>
      <c r="J12" s="202"/>
      <c r="K12" s="202"/>
      <c r="L12" s="202"/>
      <c r="M12" s="202"/>
      <c r="N12" s="223" t="s">
        <v>692</v>
      </c>
      <c r="O12" s="239"/>
      <c r="P12" s="240" t="s">
        <v>693</v>
      </c>
    </row>
    <row r="13" spans="4:16" s="62" customFormat="1" ht="12.75">
      <c r="D13" s="17"/>
      <c r="E13" s="202"/>
      <c r="F13" s="218"/>
      <c r="G13" s="202"/>
      <c r="H13" s="239"/>
      <c r="I13" s="240"/>
      <c r="J13" s="202"/>
      <c r="K13" s="202"/>
      <c r="L13" s="202"/>
      <c r="M13" s="202"/>
      <c r="N13" s="218"/>
      <c r="O13" s="218"/>
      <c r="P13" s="218"/>
    </row>
    <row r="14" spans="1:16" s="141" customFormat="1" ht="12.75">
      <c r="A14" s="377" t="s">
        <v>578</v>
      </c>
      <c r="B14" s="383" t="s">
        <v>708</v>
      </c>
      <c r="C14" s="376" t="s">
        <v>1171</v>
      </c>
      <c r="D14" s="375" t="s">
        <v>548</v>
      </c>
      <c r="E14" s="375" t="s">
        <v>549</v>
      </c>
      <c r="F14" s="376" t="s">
        <v>564</v>
      </c>
      <c r="G14" s="376"/>
      <c r="H14" s="376"/>
      <c r="I14" s="376"/>
      <c r="J14" s="376"/>
      <c r="K14" s="376"/>
      <c r="L14" s="376" t="s">
        <v>565</v>
      </c>
      <c r="M14" s="376" t="s">
        <v>27</v>
      </c>
      <c r="N14" s="376"/>
      <c r="O14" s="376"/>
      <c r="P14" s="376"/>
    </row>
    <row r="15" spans="1:16" s="7" customFormat="1" ht="79.5">
      <c r="A15" s="377"/>
      <c r="B15" s="384"/>
      <c r="C15" s="376"/>
      <c r="D15" s="375"/>
      <c r="E15" s="375"/>
      <c r="F15" s="208" t="s">
        <v>590</v>
      </c>
      <c r="G15" s="208" t="s">
        <v>558</v>
      </c>
      <c r="H15" s="208" t="s">
        <v>583</v>
      </c>
      <c r="I15" s="209" t="s">
        <v>584</v>
      </c>
      <c r="J15" s="208" t="s">
        <v>585</v>
      </c>
      <c r="K15" s="208" t="s">
        <v>591</v>
      </c>
      <c r="L15" s="208" t="s">
        <v>32</v>
      </c>
      <c r="M15" s="208" t="s">
        <v>586</v>
      </c>
      <c r="N15" s="209" t="s">
        <v>587</v>
      </c>
      <c r="O15" s="208" t="s">
        <v>588</v>
      </c>
      <c r="P15" s="213" t="s">
        <v>589</v>
      </c>
    </row>
    <row r="16" spans="1:16" s="7" customFormat="1" ht="25.5">
      <c r="A16" s="280" t="s">
        <v>573</v>
      </c>
      <c r="B16" s="281" t="s">
        <v>712</v>
      </c>
      <c r="C16" s="282" t="s">
        <v>713</v>
      </c>
      <c r="D16" s="283" t="s">
        <v>714</v>
      </c>
      <c r="E16" s="284">
        <v>1</v>
      </c>
      <c r="F16" s="323"/>
      <c r="G16" s="323"/>
      <c r="H16" s="323"/>
      <c r="I16" s="244"/>
      <c r="J16" s="244"/>
      <c r="K16" s="244"/>
      <c r="L16" s="244"/>
      <c r="M16" s="244"/>
      <c r="N16" s="244"/>
      <c r="O16" s="244"/>
      <c r="P16" s="244"/>
    </row>
    <row r="17" spans="1:16" s="7" customFormat="1" ht="12.75">
      <c r="A17" s="280" t="s">
        <v>593</v>
      </c>
      <c r="B17" s="281" t="s">
        <v>712</v>
      </c>
      <c r="C17" s="282" t="s">
        <v>715</v>
      </c>
      <c r="D17" s="313" t="s">
        <v>1158</v>
      </c>
      <c r="E17" s="314">
        <v>4</v>
      </c>
      <c r="F17" s="323"/>
      <c r="G17" s="323"/>
      <c r="H17" s="323"/>
      <c r="I17" s="244"/>
      <c r="J17" s="244"/>
      <c r="K17" s="244"/>
      <c r="L17" s="244"/>
      <c r="M17" s="244"/>
      <c r="N17" s="244"/>
      <c r="O17" s="244"/>
      <c r="P17" s="244"/>
    </row>
    <row r="18" spans="1:16" s="7" customFormat="1" ht="12.75">
      <c r="A18" s="280" t="s">
        <v>594</v>
      </c>
      <c r="B18" s="281" t="s">
        <v>712</v>
      </c>
      <c r="C18" s="282" t="s">
        <v>716</v>
      </c>
      <c r="D18" s="313" t="s">
        <v>1158</v>
      </c>
      <c r="E18" s="314">
        <v>4</v>
      </c>
      <c r="F18" s="323"/>
      <c r="G18" s="323"/>
      <c r="H18" s="323"/>
      <c r="I18" s="244"/>
      <c r="J18" s="244"/>
      <c r="K18" s="244"/>
      <c r="L18" s="244"/>
      <c r="M18" s="244"/>
      <c r="N18" s="244"/>
      <c r="O18" s="244"/>
      <c r="P18" s="244"/>
    </row>
    <row r="19" spans="1:16" s="7" customFormat="1" ht="12.75">
      <c r="A19" s="280" t="s">
        <v>595</v>
      </c>
      <c r="B19" s="281" t="s">
        <v>712</v>
      </c>
      <c r="C19" s="282" t="s">
        <v>717</v>
      </c>
      <c r="D19" s="313" t="s">
        <v>1158</v>
      </c>
      <c r="E19" s="314">
        <v>4</v>
      </c>
      <c r="F19" s="323"/>
      <c r="G19" s="323"/>
      <c r="H19" s="323"/>
      <c r="I19" s="244"/>
      <c r="J19" s="244"/>
      <c r="K19" s="244"/>
      <c r="L19" s="244"/>
      <c r="M19" s="244"/>
      <c r="N19" s="244"/>
      <c r="O19" s="244"/>
      <c r="P19" s="244"/>
    </row>
    <row r="20" spans="1:16" s="7" customFormat="1" ht="12.75">
      <c r="A20" s="280" t="s">
        <v>596</v>
      </c>
      <c r="B20" s="281" t="s">
        <v>712</v>
      </c>
      <c r="C20" s="282" t="s">
        <v>718</v>
      </c>
      <c r="D20" s="283" t="s">
        <v>714</v>
      </c>
      <c r="E20" s="284">
        <v>1</v>
      </c>
      <c r="F20" s="323"/>
      <c r="G20" s="323"/>
      <c r="H20" s="323"/>
      <c r="I20" s="244"/>
      <c r="J20" s="244"/>
      <c r="K20" s="244"/>
      <c r="L20" s="244"/>
      <c r="M20" s="244"/>
      <c r="N20" s="244"/>
      <c r="O20" s="244"/>
      <c r="P20" s="244"/>
    </row>
    <row r="21" spans="1:16" s="7" customFormat="1" ht="38.25">
      <c r="A21" s="280" t="s">
        <v>597</v>
      </c>
      <c r="B21" s="281" t="s">
        <v>712</v>
      </c>
      <c r="C21" s="285" t="s">
        <v>719</v>
      </c>
      <c r="D21" s="281" t="s">
        <v>216</v>
      </c>
      <c r="E21" s="284">
        <v>1</v>
      </c>
      <c r="F21" s="323"/>
      <c r="G21" s="323"/>
      <c r="H21" s="323"/>
      <c r="I21" s="244"/>
      <c r="J21" s="244"/>
      <c r="K21" s="244"/>
      <c r="L21" s="244"/>
      <c r="M21" s="244"/>
      <c r="N21" s="244"/>
      <c r="O21" s="244"/>
      <c r="P21" s="244"/>
    </row>
    <row r="22" spans="1:16" s="7" customFormat="1" ht="38.25">
      <c r="A22" s="280" t="s">
        <v>598</v>
      </c>
      <c r="B22" s="281" t="s">
        <v>712</v>
      </c>
      <c r="C22" s="285" t="s">
        <v>720</v>
      </c>
      <c r="D22" s="281" t="s">
        <v>216</v>
      </c>
      <c r="E22" s="284">
        <v>1</v>
      </c>
      <c r="F22" s="323"/>
      <c r="G22" s="323"/>
      <c r="H22" s="323"/>
      <c r="I22" s="244"/>
      <c r="J22" s="244"/>
      <c r="K22" s="244"/>
      <c r="L22" s="244"/>
      <c r="M22" s="244"/>
      <c r="N22" s="244"/>
      <c r="O22" s="244"/>
      <c r="P22" s="244"/>
    </row>
    <row r="23" spans="1:16" s="7" customFormat="1" ht="25.5">
      <c r="A23" s="280" t="s">
        <v>599</v>
      </c>
      <c r="B23" s="281" t="s">
        <v>712</v>
      </c>
      <c r="C23" s="285" t="s">
        <v>721</v>
      </c>
      <c r="D23" s="281" t="s">
        <v>714</v>
      </c>
      <c r="E23" s="284">
        <v>1</v>
      </c>
      <c r="F23" s="323"/>
      <c r="G23" s="323"/>
      <c r="H23" s="323"/>
      <c r="I23" s="244"/>
      <c r="J23" s="244"/>
      <c r="K23" s="244"/>
      <c r="L23" s="244"/>
      <c r="M23" s="244"/>
      <c r="N23" s="244"/>
      <c r="O23" s="244"/>
      <c r="P23" s="244"/>
    </row>
    <row r="24" spans="1:16" s="7" customFormat="1" ht="12.75">
      <c r="A24" s="280" t="s">
        <v>600</v>
      </c>
      <c r="B24" s="281" t="s">
        <v>712</v>
      </c>
      <c r="C24" s="285" t="s">
        <v>722</v>
      </c>
      <c r="D24" s="281" t="s">
        <v>714</v>
      </c>
      <c r="E24" s="284">
        <v>1</v>
      </c>
      <c r="F24" s="323"/>
      <c r="G24" s="323"/>
      <c r="H24" s="323"/>
      <c r="I24" s="244"/>
      <c r="J24" s="244"/>
      <c r="K24" s="244"/>
      <c r="L24" s="244"/>
      <c r="M24" s="244"/>
      <c r="N24" s="244"/>
      <c r="O24" s="244"/>
      <c r="P24" s="244"/>
    </row>
    <row r="25" spans="1:16" s="7" customFormat="1" ht="25.5">
      <c r="A25" s="280" t="s">
        <v>601</v>
      </c>
      <c r="B25" s="281" t="s">
        <v>712</v>
      </c>
      <c r="C25" s="285" t="s">
        <v>723</v>
      </c>
      <c r="D25" s="281" t="s">
        <v>216</v>
      </c>
      <c r="E25" s="284">
        <v>1</v>
      </c>
      <c r="F25" s="323"/>
      <c r="G25" s="323"/>
      <c r="H25" s="323"/>
      <c r="I25" s="244"/>
      <c r="J25" s="244"/>
      <c r="K25" s="244"/>
      <c r="L25" s="244"/>
      <c r="M25" s="244"/>
      <c r="N25" s="244"/>
      <c r="O25" s="244"/>
      <c r="P25" s="244"/>
    </row>
    <row r="26" spans="1:16" s="7" customFormat="1" ht="25.5">
      <c r="A26" s="280" t="s">
        <v>602</v>
      </c>
      <c r="B26" s="281" t="s">
        <v>712</v>
      </c>
      <c r="C26" s="285" t="s">
        <v>724</v>
      </c>
      <c r="D26" s="281" t="s">
        <v>216</v>
      </c>
      <c r="E26" s="284">
        <v>1</v>
      </c>
      <c r="F26" s="323"/>
      <c r="G26" s="323"/>
      <c r="H26" s="323"/>
      <c r="I26" s="244"/>
      <c r="J26" s="244"/>
      <c r="K26" s="244"/>
      <c r="L26" s="244"/>
      <c r="M26" s="244"/>
      <c r="N26" s="244"/>
      <c r="O26" s="244"/>
      <c r="P26" s="244"/>
    </row>
    <row r="27" spans="1:16" s="7" customFormat="1" ht="38.25">
      <c r="A27" s="280" t="s">
        <v>603</v>
      </c>
      <c r="B27" s="281" t="s">
        <v>712</v>
      </c>
      <c r="C27" s="285" t="s">
        <v>725</v>
      </c>
      <c r="D27" s="281" t="s">
        <v>36</v>
      </c>
      <c r="E27" s="284">
        <v>1</v>
      </c>
      <c r="F27" s="323"/>
      <c r="G27" s="323"/>
      <c r="H27" s="323"/>
      <c r="I27" s="244"/>
      <c r="J27" s="244"/>
      <c r="K27" s="244"/>
      <c r="L27" s="244"/>
      <c r="M27" s="244"/>
      <c r="N27" s="244"/>
      <c r="O27" s="244"/>
      <c r="P27" s="244"/>
    </row>
    <row r="28" spans="1:16" s="7" customFormat="1" ht="38.25">
      <c r="A28" s="280" t="s">
        <v>604</v>
      </c>
      <c r="B28" s="281" t="s">
        <v>712</v>
      </c>
      <c r="C28" s="285" t="s">
        <v>726</v>
      </c>
      <c r="D28" s="281" t="s">
        <v>216</v>
      </c>
      <c r="E28" s="284">
        <v>1</v>
      </c>
      <c r="F28" s="323"/>
      <c r="G28" s="323"/>
      <c r="H28" s="323"/>
      <c r="I28" s="244"/>
      <c r="J28" s="244"/>
      <c r="K28" s="244"/>
      <c r="L28" s="244"/>
      <c r="M28" s="244"/>
      <c r="N28" s="244"/>
      <c r="O28" s="244"/>
      <c r="P28" s="244"/>
    </row>
    <row r="29" spans="1:16" s="7" customFormat="1" ht="51">
      <c r="A29" s="280" t="s">
        <v>605</v>
      </c>
      <c r="B29" s="281" t="s">
        <v>712</v>
      </c>
      <c r="C29" s="285" t="s">
        <v>727</v>
      </c>
      <c r="D29" s="281" t="s">
        <v>216</v>
      </c>
      <c r="E29" s="284">
        <v>1</v>
      </c>
      <c r="F29" s="323"/>
      <c r="G29" s="323"/>
      <c r="H29" s="323"/>
      <c r="I29" s="244"/>
      <c r="J29" s="244"/>
      <c r="K29" s="244"/>
      <c r="L29" s="244"/>
      <c r="M29" s="244"/>
      <c r="N29" s="244"/>
      <c r="O29" s="244"/>
      <c r="P29" s="244"/>
    </row>
    <row r="30" spans="1:16" s="7" customFormat="1" ht="25.5">
      <c r="A30" s="280" t="s">
        <v>606</v>
      </c>
      <c r="B30" s="281" t="s">
        <v>712</v>
      </c>
      <c r="C30" s="285" t="s">
        <v>728</v>
      </c>
      <c r="D30" s="281" t="s">
        <v>714</v>
      </c>
      <c r="E30" s="284">
        <v>1</v>
      </c>
      <c r="F30" s="323"/>
      <c r="G30" s="323"/>
      <c r="H30" s="323"/>
      <c r="I30" s="244"/>
      <c r="J30" s="244"/>
      <c r="K30" s="244"/>
      <c r="L30" s="244"/>
      <c r="M30" s="244"/>
      <c r="N30" s="244"/>
      <c r="O30" s="244"/>
      <c r="P30" s="244"/>
    </row>
    <row r="31" spans="1:16" s="7" customFormat="1" ht="25.5">
      <c r="A31" s="280" t="s">
        <v>607</v>
      </c>
      <c r="B31" s="281" t="s">
        <v>712</v>
      </c>
      <c r="C31" s="285" t="s">
        <v>730</v>
      </c>
      <c r="D31" s="281" t="s">
        <v>216</v>
      </c>
      <c r="E31" s="284">
        <v>1</v>
      </c>
      <c r="F31" s="323"/>
      <c r="G31" s="323"/>
      <c r="H31" s="323"/>
      <c r="I31" s="244"/>
      <c r="J31" s="244"/>
      <c r="K31" s="244"/>
      <c r="L31" s="244"/>
      <c r="M31" s="244"/>
      <c r="N31" s="244"/>
      <c r="O31" s="244"/>
      <c r="P31" s="244"/>
    </row>
    <row r="32" spans="1:16" s="7" customFormat="1" ht="12.75">
      <c r="A32" s="280" t="s">
        <v>608</v>
      </c>
      <c r="B32" s="281" t="s">
        <v>712</v>
      </c>
      <c r="C32" s="285" t="s">
        <v>1177</v>
      </c>
      <c r="D32" s="281" t="s">
        <v>216</v>
      </c>
      <c r="E32" s="284">
        <v>1</v>
      </c>
      <c r="F32" s="323"/>
      <c r="G32" s="323"/>
      <c r="H32" s="323"/>
      <c r="I32" s="244"/>
      <c r="J32" s="244"/>
      <c r="K32" s="244"/>
      <c r="L32" s="244"/>
      <c r="M32" s="244"/>
      <c r="N32" s="244"/>
      <c r="O32" s="244"/>
      <c r="P32" s="244"/>
    </row>
    <row r="33" spans="1:16" ht="12.75">
      <c r="A33" s="380" t="s">
        <v>1172</v>
      </c>
      <c r="B33" s="381"/>
      <c r="C33" s="381"/>
      <c r="D33" s="381"/>
      <c r="E33" s="381"/>
      <c r="F33" s="381"/>
      <c r="G33" s="381"/>
      <c r="H33" s="381"/>
      <c r="I33" s="381"/>
      <c r="J33" s="381"/>
      <c r="K33" s="382"/>
      <c r="L33" s="245"/>
      <c r="M33" s="245"/>
      <c r="N33" s="245"/>
      <c r="O33" s="245"/>
      <c r="P33" s="245"/>
    </row>
    <row r="34" spans="1:16" ht="12" customHeight="1">
      <c r="A34" s="218"/>
      <c r="B34" s="218"/>
      <c r="C34" s="7"/>
      <c r="D34" s="205"/>
      <c r="E34" s="253"/>
      <c r="F34" s="254"/>
      <c r="G34" s="196"/>
      <c r="H34" s="196"/>
      <c r="I34" s="254"/>
      <c r="J34" s="197"/>
      <c r="K34" s="196"/>
      <c r="L34" s="256"/>
      <c r="M34" s="256"/>
      <c r="N34" s="256"/>
      <c r="O34" s="256"/>
      <c r="P34" s="256"/>
    </row>
    <row r="35" spans="1:14" ht="12.75">
      <c r="A35" s="212" t="s">
        <v>8</v>
      </c>
      <c r="B35" s="212"/>
      <c r="C35" s="257"/>
      <c r="D35" s="191" t="s">
        <v>552</v>
      </c>
      <c r="F35" s="192"/>
      <c r="G35" s="192"/>
      <c r="H35" s="248"/>
      <c r="I35" s="192"/>
      <c r="J35" s="192"/>
      <c r="K35" s="192"/>
      <c r="L35" s="192"/>
      <c r="M35" s="192"/>
      <c r="N35" s="192"/>
    </row>
    <row r="36" spans="3:14" ht="12.75">
      <c r="C36" s="257"/>
      <c r="D36" s="191" t="s">
        <v>551</v>
      </c>
      <c r="F36" s="192"/>
      <c r="G36" s="192"/>
      <c r="H36" s="248"/>
      <c r="I36" s="192"/>
      <c r="J36" s="192"/>
      <c r="K36" s="192"/>
      <c r="L36" s="192"/>
      <c r="M36" s="192"/>
      <c r="N36" s="192"/>
    </row>
    <row r="37" spans="1:14" ht="12.75">
      <c r="A37" s="379" t="s">
        <v>1169</v>
      </c>
      <c r="B37" s="379"/>
      <c r="C37" s="379"/>
      <c r="F37" s="192"/>
      <c r="G37" s="192"/>
      <c r="H37" s="192"/>
      <c r="I37" s="192"/>
      <c r="J37" s="192"/>
      <c r="K37" s="192"/>
      <c r="L37" s="192"/>
      <c r="M37" s="192"/>
      <c r="N37" s="192"/>
    </row>
    <row r="38" spans="3:14" ht="12.75">
      <c r="C38" s="37"/>
      <c r="F38" s="192"/>
      <c r="G38" s="192"/>
      <c r="H38" s="248"/>
      <c r="I38" s="192"/>
      <c r="J38" s="192"/>
      <c r="K38" s="192"/>
      <c r="L38" s="192"/>
      <c r="M38" s="192"/>
      <c r="N38" s="192"/>
    </row>
    <row r="39" spans="1:14" ht="12.75">
      <c r="A39" s="212" t="s">
        <v>577</v>
      </c>
      <c r="B39" s="212"/>
      <c r="C39" s="37"/>
      <c r="D39" s="191" t="s">
        <v>552</v>
      </c>
      <c r="F39" s="192"/>
      <c r="G39" s="192"/>
      <c r="H39" s="192"/>
      <c r="I39" s="192"/>
      <c r="J39" s="192"/>
      <c r="K39" s="192"/>
      <c r="L39" s="192"/>
      <c r="M39" s="192"/>
      <c r="N39" s="192"/>
    </row>
    <row r="40" spans="3:14" ht="12.75">
      <c r="C40" s="257"/>
      <c r="D40" s="191" t="s">
        <v>551</v>
      </c>
      <c r="F40" s="192"/>
      <c r="G40" s="192"/>
      <c r="H40" s="248"/>
      <c r="I40" s="192"/>
      <c r="J40" s="192"/>
      <c r="K40" s="192"/>
      <c r="L40" s="192"/>
      <c r="M40" s="192"/>
      <c r="N40" s="192"/>
    </row>
    <row r="41" spans="1:10" ht="12.75">
      <c r="A41" s="378" t="s">
        <v>550</v>
      </c>
      <c r="B41" s="378"/>
      <c r="C41" s="378"/>
      <c r="J41" s="238"/>
    </row>
  </sheetData>
  <sheetProtection/>
  <mergeCells count="15">
    <mergeCell ref="A41:C41"/>
    <mergeCell ref="A37:C37"/>
    <mergeCell ref="E14:E15"/>
    <mergeCell ref="F14:K14"/>
    <mergeCell ref="A33:K33"/>
    <mergeCell ref="B14:B15"/>
    <mergeCell ref="A9:P9"/>
    <mergeCell ref="A8:P8"/>
    <mergeCell ref="A2:P2"/>
    <mergeCell ref="A3:P3"/>
    <mergeCell ref="D14:D15"/>
    <mergeCell ref="L14:P14"/>
    <mergeCell ref="A14:A15"/>
    <mergeCell ref="C14:C15"/>
    <mergeCell ref="A6:E6"/>
  </mergeCells>
  <printOptions/>
  <pageMargins left="0.7874015748031497" right="0.7874015748031497" top="0.984251968503937" bottom="0.984251968503937" header="0.31496062992125984" footer="0.31496062992125984"/>
  <pageSetup fitToHeight="0" fitToWidth="1" horizontalDpi="600" verticalDpi="600" orientation="landscape" scale="80" r:id="rId1"/>
  <headerFooter>
    <oddFooter>&amp;C1.tāme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Q285"/>
  <sheetViews>
    <sheetView zoomScalePageLayoutView="0" workbookViewId="0" topLeftCell="A2">
      <selection activeCell="A1" sqref="A1"/>
    </sheetView>
  </sheetViews>
  <sheetFormatPr defaultColWidth="9.140625" defaultRowHeight="12.75" outlineLevelRow="1"/>
  <cols>
    <col min="1" max="1" width="10.57421875" style="0" customWidth="1"/>
    <col min="2" max="2" width="43.00390625" style="0" customWidth="1"/>
    <col min="3" max="3" width="6.8515625" style="0" customWidth="1"/>
    <col min="4" max="4" width="7.28125" style="0" customWidth="1"/>
    <col min="5" max="5" width="6.8515625" style="142" customWidth="1"/>
    <col min="6" max="6" width="6.421875" style="0" customWidth="1"/>
    <col min="7" max="7" width="7.57421875" style="0" customWidth="1"/>
    <col min="8" max="8" width="11.28125" style="0" customWidth="1"/>
    <col min="9" max="9" width="8.8515625" style="0" customWidth="1"/>
    <col min="10" max="10" width="11.140625" style="0" customWidth="1"/>
    <col min="11" max="11" width="7.7109375" style="0" bestFit="1" customWidth="1"/>
    <col min="12" max="12" width="9.7109375" style="0" customWidth="1"/>
    <col min="13" max="13" width="11.28125" style="0" customWidth="1"/>
    <col min="14" max="14" width="8.140625" style="0" customWidth="1"/>
    <col min="15" max="15" width="10.28125" style="0" customWidth="1"/>
    <col min="17" max="17" width="10.28125" style="0" bestFit="1" customWidth="1"/>
  </cols>
  <sheetData>
    <row r="1" spans="6:9" ht="12.75" hidden="1" outlineLevel="1">
      <c r="F1">
        <v>3.8</v>
      </c>
      <c r="H1" t="s">
        <v>12</v>
      </c>
      <c r="I1" s="60">
        <v>0.08</v>
      </c>
    </row>
    <row r="2" spans="1:15" s="1" customFormat="1" ht="15.75" collapsed="1" thickBot="1">
      <c r="A2" s="399" t="s">
        <v>335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</row>
    <row r="3" spans="1:15" s="1" customFormat="1" ht="16.5" thickTop="1">
      <c r="A3" s="400" t="s">
        <v>108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</row>
    <row r="4" spans="1:15" s="1" customFormat="1" ht="12.75">
      <c r="A4" s="7"/>
      <c r="B4" s="7"/>
      <c r="C4" s="7"/>
      <c r="D4" s="7"/>
      <c r="E4" s="7"/>
      <c r="F4" s="7"/>
      <c r="G4" s="7"/>
      <c r="H4" s="6"/>
      <c r="I4" s="7"/>
      <c r="J4" s="7"/>
      <c r="K4" s="7"/>
      <c r="L4" s="7"/>
      <c r="M4" s="7"/>
      <c r="N4" s="7"/>
      <c r="O4" s="7"/>
    </row>
    <row r="5" spans="1:15" s="1" customFormat="1" ht="12.75">
      <c r="A5" s="391" t="s">
        <v>18</v>
      </c>
      <c r="B5" s="391"/>
      <c r="C5" s="391" t="e">
        <f>#REF!</f>
        <v>#REF!</v>
      </c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</row>
    <row r="6" spans="1:15" s="1" customFormat="1" ht="12.75">
      <c r="A6" s="391" t="s">
        <v>19</v>
      </c>
      <c r="B6" s="391"/>
      <c r="C6" s="17" t="e">
        <f>#REF!</f>
        <v>#REF!</v>
      </c>
      <c r="D6" s="2"/>
      <c r="E6" s="17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s="1" customFormat="1" ht="12.75">
      <c r="A7" s="391" t="s">
        <v>20</v>
      </c>
      <c r="B7" s="391"/>
      <c r="C7" s="1" t="e">
        <f>#REF!</f>
        <v>#REF!</v>
      </c>
      <c r="D7" s="2"/>
      <c r="E7" s="17"/>
      <c r="F7" s="2"/>
      <c r="G7" s="2"/>
      <c r="H7" s="3"/>
      <c r="I7" s="2"/>
      <c r="J7" s="2"/>
      <c r="K7" s="2"/>
      <c r="L7" s="2"/>
      <c r="M7" s="2"/>
      <c r="N7" s="2"/>
      <c r="O7" s="2"/>
    </row>
    <row r="8" spans="1:15" s="1" customFormat="1" ht="12.75">
      <c r="A8" s="391" t="s">
        <v>21</v>
      </c>
      <c r="B8" s="391"/>
      <c r="C8" s="4" t="e">
        <f>#REF!</f>
        <v>#REF!</v>
      </c>
      <c r="D8" s="5"/>
      <c r="E8" s="132"/>
      <c r="F8" s="5"/>
      <c r="G8" s="5"/>
      <c r="H8" s="3"/>
      <c r="I8" s="5"/>
      <c r="J8" s="5"/>
      <c r="K8" s="5"/>
      <c r="L8" s="5"/>
      <c r="M8" s="5"/>
      <c r="N8" s="5"/>
      <c r="O8" s="5"/>
    </row>
    <row r="9" spans="1:15" s="1" customFormat="1" ht="12.75">
      <c r="A9" s="35"/>
      <c r="B9" s="35"/>
      <c r="C9" s="4"/>
      <c r="D9" s="5"/>
      <c r="E9" s="132"/>
      <c r="F9" s="5"/>
      <c r="G9" s="5"/>
      <c r="H9" s="3"/>
      <c r="I9" s="5"/>
      <c r="J9" s="5"/>
      <c r="K9" s="5"/>
      <c r="L9" s="5"/>
      <c r="M9" s="5"/>
      <c r="N9" s="5"/>
      <c r="O9" s="5"/>
    </row>
    <row r="10" spans="1:15" s="1" customFormat="1" ht="12.75">
      <c r="A10" s="35"/>
      <c r="B10" s="35"/>
      <c r="C10" s="27"/>
      <c r="D10" s="28"/>
      <c r="E10" s="132"/>
      <c r="F10" s="5"/>
      <c r="H10" s="7"/>
      <c r="I10" s="49" t="s">
        <v>10</v>
      </c>
      <c r="J10" s="8">
        <f>O277</f>
        <v>26570.19</v>
      </c>
      <c r="K10" s="7" t="s">
        <v>9</v>
      </c>
      <c r="L10" s="5"/>
      <c r="M10" s="5"/>
      <c r="N10" s="5"/>
      <c r="O10" s="5"/>
    </row>
    <row r="11" spans="1:15" s="1" customFormat="1" ht="12.75">
      <c r="A11" s="35"/>
      <c r="B11" s="35"/>
      <c r="C11" s="27"/>
      <c r="D11" s="28"/>
      <c r="E11" s="132"/>
      <c r="F11" s="5"/>
      <c r="G11" s="395" t="s">
        <v>7</v>
      </c>
      <c r="H11" s="395"/>
      <c r="I11" s="395"/>
      <c r="J11" s="401" t="e">
        <f>'Būvdarbu koptāme'!#REF!</f>
        <v>#REF!</v>
      </c>
      <c r="K11" s="401"/>
      <c r="L11" s="401"/>
      <c r="M11" s="5"/>
      <c r="N11" s="5"/>
      <c r="O11" s="5"/>
    </row>
    <row r="12" spans="1:15" s="1" customFormat="1" ht="12.75">
      <c r="A12" s="35"/>
      <c r="B12" s="35"/>
      <c r="C12" s="27"/>
      <c r="D12" s="28"/>
      <c r="E12" s="132"/>
      <c r="F12" s="5"/>
      <c r="G12" s="5"/>
      <c r="H12" s="3"/>
      <c r="I12" s="5"/>
      <c r="J12" s="5"/>
      <c r="K12" s="5"/>
      <c r="L12" s="5"/>
      <c r="M12" s="5"/>
      <c r="N12" s="5"/>
      <c r="O12" s="5"/>
    </row>
    <row r="13" spans="1:15" s="1" customFormat="1" ht="13.5" thickBot="1">
      <c r="A13" s="36" t="s">
        <v>14</v>
      </c>
      <c r="B13" s="2"/>
      <c r="C13" s="2"/>
      <c r="D13" s="26"/>
      <c r="E13" s="17"/>
      <c r="F13" s="2"/>
      <c r="G13" s="2"/>
      <c r="H13" s="6"/>
      <c r="I13" s="7"/>
      <c r="J13" s="8"/>
      <c r="K13" s="7"/>
      <c r="M13" s="402"/>
      <c r="N13" s="402"/>
      <c r="O13" s="7"/>
    </row>
    <row r="14" spans="1:15" s="1" customFormat="1" ht="18.75" customHeight="1">
      <c r="A14" s="403" t="s">
        <v>22</v>
      </c>
      <c r="B14" s="405" t="s">
        <v>23</v>
      </c>
      <c r="C14" s="407" t="s">
        <v>24</v>
      </c>
      <c r="D14" s="407" t="s">
        <v>25</v>
      </c>
      <c r="E14" s="405" t="s">
        <v>26</v>
      </c>
      <c r="F14" s="405"/>
      <c r="G14" s="405"/>
      <c r="H14" s="405"/>
      <c r="I14" s="405"/>
      <c r="J14" s="405"/>
      <c r="K14" s="405" t="s">
        <v>27</v>
      </c>
      <c r="L14" s="405" t="s">
        <v>27</v>
      </c>
      <c r="M14" s="405"/>
      <c r="N14" s="405"/>
      <c r="O14" s="409"/>
    </row>
    <row r="15" spans="1:15" s="1" customFormat="1" ht="58.5" customHeight="1" thickBot="1">
      <c r="A15" s="404"/>
      <c r="B15" s="406"/>
      <c r="C15" s="408"/>
      <c r="D15" s="408"/>
      <c r="E15" s="133" t="s">
        <v>40</v>
      </c>
      <c r="F15" s="52" t="s">
        <v>28</v>
      </c>
      <c r="G15" s="52" t="s">
        <v>29</v>
      </c>
      <c r="H15" s="53" t="s">
        <v>30</v>
      </c>
      <c r="I15" s="52" t="s">
        <v>31</v>
      </c>
      <c r="J15" s="52" t="s">
        <v>39</v>
      </c>
      <c r="K15" s="52" t="s">
        <v>32</v>
      </c>
      <c r="L15" s="52" t="s">
        <v>33</v>
      </c>
      <c r="M15" s="52" t="s">
        <v>34</v>
      </c>
      <c r="N15" s="52" t="s">
        <v>31</v>
      </c>
      <c r="O15" s="54" t="s">
        <v>39</v>
      </c>
    </row>
    <row r="16" spans="1:15" s="9" customFormat="1" ht="15" customHeight="1" thickBot="1">
      <c r="A16" s="29">
        <v>1</v>
      </c>
      <c r="B16" s="29">
        <v>2</v>
      </c>
      <c r="C16" s="29">
        <v>3</v>
      </c>
      <c r="D16" s="29">
        <v>4</v>
      </c>
      <c r="E16" s="134">
        <v>5</v>
      </c>
      <c r="F16" s="29">
        <v>6</v>
      </c>
      <c r="G16" s="29">
        <v>7</v>
      </c>
      <c r="H16" s="29">
        <v>8</v>
      </c>
      <c r="I16" s="29">
        <v>9</v>
      </c>
      <c r="J16" s="29">
        <v>10</v>
      </c>
      <c r="K16" s="29">
        <v>11</v>
      </c>
      <c r="L16" s="29">
        <v>12</v>
      </c>
      <c r="M16" s="29">
        <v>13</v>
      </c>
      <c r="N16" s="29">
        <v>14</v>
      </c>
      <c r="O16" s="30">
        <v>15</v>
      </c>
    </row>
    <row r="17" spans="1:15" s="9" customFormat="1" ht="15" customHeight="1" thickBot="1">
      <c r="A17" s="392" t="s">
        <v>185</v>
      </c>
      <c r="B17" s="393"/>
      <c r="C17" s="393"/>
      <c r="D17" s="393"/>
      <c r="E17" s="393"/>
      <c r="F17" s="393"/>
      <c r="G17" s="393"/>
      <c r="H17" s="393"/>
      <c r="I17" s="393"/>
      <c r="J17" s="394"/>
      <c r="K17" s="67"/>
      <c r="L17" s="67"/>
      <c r="M17" s="67"/>
      <c r="N17" s="67"/>
      <c r="O17" s="74"/>
    </row>
    <row r="18" spans="1:15" s="9" customFormat="1" ht="15" customHeight="1" thickBot="1">
      <c r="A18" s="153"/>
      <c r="B18" s="396" t="s">
        <v>211</v>
      </c>
      <c r="C18" s="397"/>
      <c r="D18" s="397"/>
      <c r="E18" s="397"/>
      <c r="F18" s="397"/>
      <c r="G18" s="398"/>
      <c r="H18" s="153"/>
      <c r="I18" s="153"/>
      <c r="J18" s="153"/>
      <c r="K18" s="20"/>
      <c r="L18" s="20"/>
      <c r="M18" s="20"/>
      <c r="N18" s="20"/>
      <c r="O18" s="20"/>
    </row>
    <row r="19" spans="1:15" s="149" customFormat="1" ht="15" customHeight="1">
      <c r="A19" s="75" t="s">
        <v>186</v>
      </c>
      <c r="B19" s="76" t="s">
        <v>109</v>
      </c>
      <c r="C19" s="77" t="s">
        <v>45</v>
      </c>
      <c r="D19" s="77">
        <v>30</v>
      </c>
      <c r="E19" s="152">
        <v>0.2</v>
      </c>
      <c r="F19" s="143">
        <f aca="true" t="shared" si="0" ref="F19:F57">$F$1</f>
        <v>3.8</v>
      </c>
      <c r="G19" s="143">
        <f>ROUND(E19*F19,2)</f>
        <v>0.76</v>
      </c>
      <c r="H19" s="143"/>
      <c r="I19" s="143">
        <f>ROUND(G19*$I$1,2)</f>
        <v>0.06</v>
      </c>
      <c r="J19" s="144">
        <f>SUM(G19:I19)</f>
        <v>0.82</v>
      </c>
      <c r="K19" s="144">
        <f>ROUND(D19*E19,2)</f>
        <v>6</v>
      </c>
      <c r="L19" s="144">
        <f>ROUND(D19*G19,2)</f>
        <v>22.8</v>
      </c>
      <c r="M19" s="144">
        <f>ROUND(D19*H19,2)</f>
        <v>0</v>
      </c>
      <c r="N19" s="144">
        <f>ROUND(I19*D19,2)</f>
        <v>1.8</v>
      </c>
      <c r="O19" s="144">
        <f>SUM(L19:N19)</f>
        <v>24.6</v>
      </c>
    </row>
    <row r="20" spans="1:15" s="150" customFormat="1" ht="15" customHeight="1">
      <c r="A20" s="75" t="s">
        <v>187</v>
      </c>
      <c r="B20" s="76" t="s">
        <v>110</v>
      </c>
      <c r="C20" s="77" t="s">
        <v>45</v>
      </c>
      <c r="D20" s="77">
        <v>30</v>
      </c>
      <c r="E20" s="148">
        <v>0.1</v>
      </c>
      <c r="F20" s="143">
        <f t="shared" si="0"/>
        <v>3.8</v>
      </c>
      <c r="G20" s="143">
        <f aca="true" t="shared" si="1" ref="G20:G31">ROUND(E20*F20,2)</f>
        <v>0.38</v>
      </c>
      <c r="H20" s="143"/>
      <c r="I20" s="143">
        <f aca="true" t="shared" si="2" ref="I20:I31">ROUND(G20*$I$1,2)</f>
        <v>0.03</v>
      </c>
      <c r="J20" s="144">
        <f aca="true" t="shared" si="3" ref="J20:J31">SUM(G20:I20)</f>
        <v>0.41</v>
      </c>
      <c r="K20" s="145">
        <f aca="true" t="shared" si="4" ref="K20:K31">ROUND(D20*E20,2)</f>
        <v>3</v>
      </c>
      <c r="L20" s="145">
        <f aca="true" t="shared" si="5" ref="L20:L31">ROUND(D20*G20,2)</f>
        <v>11.4</v>
      </c>
      <c r="M20" s="145">
        <f aca="true" t="shared" si="6" ref="M20:M31">ROUND(D20*H20,2)</f>
        <v>0</v>
      </c>
      <c r="N20" s="145">
        <f aca="true" t="shared" si="7" ref="N20:N31">ROUND(I20*D20,2)</f>
        <v>0.9</v>
      </c>
      <c r="O20" s="145">
        <f>SUM(L20:N20)</f>
        <v>12.3</v>
      </c>
    </row>
    <row r="21" spans="1:15" s="150" customFormat="1" ht="15" customHeight="1">
      <c r="A21" s="75" t="s">
        <v>188</v>
      </c>
      <c r="B21" s="76" t="s">
        <v>198</v>
      </c>
      <c r="C21" s="77" t="s">
        <v>46</v>
      </c>
      <c r="D21" s="77">
        <v>0.65</v>
      </c>
      <c r="E21" s="148">
        <v>1.2</v>
      </c>
      <c r="F21" s="143">
        <f t="shared" si="0"/>
        <v>3.8</v>
      </c>
      <c r="G21" s="143">
        <f t="shared" si="1"/>
        <v>4.56</v>
      </c>
      <c r="H21" s="143"/>
      <c r="I21" s="143">
        <f t="shared" si="2"/>
        <v>0.36</v>
      </c>
      <c r="J21" s="144">
        <f t="shared" si="3"/>
        <v>4.92</v>
      </c>
      <c r="K21" s="145">
        <f t="shared" si="4"/>
        <v>0.78</v>
      </c>
      <c r="L21" s="145">
        <f t="shared" si="5"/>
        <v>2.96</v>
      </c>
      <c r="M21" s="145">
        <f t="shared" si="6"/>
        <v>0</v>
      </c>
      <c r="N21" s="145">
        <f t="shared" si="7"/>
        <v>0.23</v>
      </c>
      <c r="O21" s="145">
        <f aca="true" t="shared" si="8" ref="O21:O31">SUM(L21:N21)</f>
        <v>3.19</v>
      </c>
    </row>
    <row r="22" spans="1:15" s="150" customFormat="1" ht="51">
      <c r="A22" s="189" t="s">
        <v>189</v>
      </c>
      <c r="B22" s="76" t="s">
        <v>199</v>
      </c>
      <c r="C22" s="77" t="s">
        <v>35</v>
      </c>
      <c r="D22" s="77">
        <v>1</v>
      </c>
      <c r="E22" s="148">
        <v>16</v>
      </c>
      <c r="F22" s="143">
        <f t="shared" si="0"/>
        <v>3.8</v>
      </c>
      <c r="G22" s="143">
        <f t="shared" si="1"/>
        <v>60.8</v>
      </c>
      <c r="H22" s="143"/>
      <c r="I22" s="143">
        <f>ROUND(G22*$I$1,2)+110</f>
        <v>114.86</v>
      </c>
      <c r="J22" s="144">
        <f t="shared" si="3"/>
        <v>175.66</v>
      </c>
      <c r="K22" s="145">
        <f t="shared" si="4"/>
        <v>16</v>
      </c>
      <c r="L22" s="145">
        <f t="shared" si="5"/>
        <v>60.8</v>
      </c>
      <c r="M22" s="145">
        <f t="shared" si="6"/>
        <v>0</v>
      </c>
      <c r="N22" s="145">
        <f t="shared" si="7"/>
        <v>114.86</v>
      </c>
      <c r="O22" s="145">
        <f>SUM(L22:N22)</f>
        <v>175.66</v>
      </c>
    </row>
    <row r="23" spans="1:15" s="150" customFormat="1" ht="25.5">
      <c r="A23" s="189" t="s">
        <v>190</v>
      </c>
      <c r="B23" s="76" t="s">
        <v>200</v>
      </c>
      <c r="C23" s="77" t="s">
        <v>38</v>
      </c>
      <c r="D23" s="77">
        <v>45</v>
      </c>
      <c r="E23" s="148">
        <v>0.04</v>
      </c>
      <c r="F23" s="143">
        <f t="shared" si="0"/>
        <v>3.8</v>
      </c>
      <c r="G23" s="143">
        <f t="shared" si="1"/>
        <v>0.15</v>
      </c>
      <c r="H23" s="143"/>
      <c r="I23" s="143">
        <f t="shared" si="2"/>
        <v>0.01</v>
      </c>
      <c r="J23" s="144">
        <f t="shared" si="3"/>
        <v>0.16</v>
      </c>
      <c r="K23" s="145">
        <f t="shared" si="4"/>
        <v>1.8</v>
      </c>
      <c r="L23" s="145">
        <f t="shared" si="5"/>
        <v>6.75</v>
      </c>
      <c r="M23" s="145">
        <f t="shared" si="6"/>
        <v>0</v>
      </c>
      <c r="N23" s="145">
        <f t="shared" si="7"/>
        <v>0.45</v>
      </c>
      <c r="O23" s="145">
        <f t="shared" si="8"/>
        <v>7.2</v>
      </c>
    </row>
    <row r="24" spans="1:15" s="150" customFormat="1" ht="25.5">
      <c r="A24" s="189" t="s">
        <v>191</v>
      </c>
      <c r="B24" s="76" t="s">
        <v>201</v>
      </c>
      <c r="C24" s="77" t="s">
        <v>36</v>
      </c>
      <c r="D24" s="77">
        <v>5</v>
      </c>
      <c r="E24" s="190">
        <v>0.5</v>
      </c>
      <c r="F24" s="143">
        <f t="shared" si="0"/>
        <v>3.8</v>
      </c>
      <c r="G24" s="143">
        <f t="shared" si="1"/>
        <v>1.9</v>
      </c>
      <c r="H24" s="143"/>
      <c r="I24" s="143">
        <f t="shared" si="2"/>
        <v>0.15</v>
      </c>
      <c r="J24" s="144">
        <f t="shared" si="3"/>
        <v>2.05</v>
      </c>
      <c r="K24" s="145">
        <f t="shared" si="4"/>
        <v>2.5</v>
      </c>
      <c r="L24" s="145">
        <f t="shared" si="5"/>
        <v>9.5</v>
      </c>
      <c r="M24" s="145">
        <f t="shared" si="6"/>
        <v>0</v>
      </c>
      <c r="N24" s="145">
        <f t="shared" si="7"/>
        <v>0.75</v>
      </c>
      <c r="O24" s="145">
        <f t="shared" si="8"/>
        <v>10.25</v>
      </c>
    </row>
    <row r="25" spans="1:15" s="150" customFormat="1" ht="25.5">
      <c r="A25" s="189" t="s">
        <v>192</v>
      </c>
      <c r="B25" s="76" t="s">
        <v>112</v>
      </c>
      <c r="C25" s="77" t="s">
        <v>46</v>
      </c>
      <c r="D25" s="77">
        <v>2.7</v>
      </c>
      <c r="E25" s="148">
        <v>1.39</v>
      </c>
      <c r="F25" s="143">
        <f t="shared" si="0"/>
        <v>3.8</v>
      </c>
      <c r="G25" s="143">
        <f t="shared" si="1"/>
        <v>5.28</v>
      </c>
      <c r="H25" s="143"/>
      <c r="I25" s="143">
        <f t="shared" si="2"/>
        <v>0.42</v>
      </c>
      <c r="J25" s="144">
        <f t="shared" si="3"/>
        <v>5.7</v>
      </c>
      <c r="K25" s="145">
        <f t="shared" si="4"/>
        <v>3.75</v>
      </c>
      <c r="L25" s="145">
        <f t="shared" si="5"/>
        <v>14.26</v>
      </c>
      <c r="M25" s="145">
        <f t="shared" si="6"/>
        <v>0</v>
      </c>
      <c r="N25" s="145">
        <f t="shared" si="7"/>
        <v>1.13</v>
      </c>
      <c r="O25" s="145">
        <f>SUM(L25:N25)</f>
        <v>15.39</v>
      </c>
    </row>
    <row r="26" spans="1:15" s="150" customFormat="1" ht="15" customHeight="1">
      <c r="A26" s="189" t="s">
        <v>193</v>
      </c>
      <c r="B26" s="76" t="s">
        <v>202</v>
      </c>
      <c r="C26" s="77" t="s">
        <v>11</v>
      </c>
      <c r="D26" s="77">
        <v>0.662</v>
      </c>
      <c r="E26" s="148">
        <v>1.65</v>
      </c>
      <c r="F26" s="143">
        <f t="shared" si="0"/>
        <v>3.8</v>
      </c>
      <c r="G26" s="143">
        <f t="shared" si="1"/>
        <v>6.27</v>
      </c>
      <c r="H26" s="143"/>
      <c r="I26" s="143">
        <f t="shared" si="2"/>
        <v>0.5</v>
      </c>
      <c r="J26" s="144">
        <f t="shared" si="3"/>
        <v>6.77</v>
      </c>
      <c r="K26" s="145">
        <f t="shared" si="4"/>
        <v>1.09</v>
      </c>
      <c r="L26" s="145">
        <f t="shared" si="5"/>
        <v>4.15</v>
      </c>
      <c r="M26" s="145">
        <f t="shared" si="6"/>
        <v>0</v>
      </c>
      <c r="N26" s="145">
        <f t="shared" si="7"/>
        <v>0.33</v>
      </c>
      <c r="O26" s="145">
        <f t="shared" si="8"/>
        <v>4.48</v>
      </c>
    </row>
    <row r="27" spans="1:15" s="150" customFormat="1" ht="25.5">
      <c r="A27" s="189" t="s">
        <v>194</v>
      </c>
      <c r="B27" s="76" t="s">
        <v>203</v>
      </c>
      <c r="C27" s="77" t="s">
        <v>38</v>
      </c>
      <c r="D27" s="77">
        <v>22</v>
      </c>
      <c r="E27" s="148">
        <v>0.2</v>
      </c>
      <c r="F27" s="143">
        <f t="shared" si="0"/>
        <v>3.8</v>
      </c>
      <c r="G27" s="143">
        <f t="shared" si="1"/>
        <v>0.76</v>
      </c>
      <c r="H27" s="143"/>
      <c r="I27" s="143">
        <f t="shared" si="2"/>
        <v>0.06</v>
      </c>
      <c r="J27" s="144">
        <f t="shared" si="3"/>
        <v>0.82</v>
      </c>
      <c r="K27" s="145">
        <f t="shared" si="4"/>
        <v>4.4</v>
      </c>
      <c r="L27" s="145">
        <f t="shared" si="5"/>
        <v>16.72</v>
      </c>
      <c r="M27" s="145">
        <f t="shared" si="6"/>
        <v>0</v>
      </c>
      <c r="N27" s="145">
        <f t="shared" si="7"/>
        <v>1.32</v>
      </c>
      <c r="O27" s="145">
        <f t="shared" si="8"/>
        <v>18.04</v>
      </c>
    </row>
    <row r="28" spans="1:15" s="150" customFormat="1" ht="25.5">
      <c r="A28" s="189" t="s">
        <v>195</v>
      </c>
      <c r="B28" s="76" t="s">
        <v>204</v>
      </c>
      <c r="C28" s="77" t="s">
        <v>38</v>
      </c>
      <c r="D28" s="77">
        <v>53</v>
      </c>
      <c r="E28" s="148">
        <v>0.22</v>
      </c>
      <c r="F28" s="143">
        <f t="shared" si="0"/>
        <v>3.8</v>
      </c>
      <c r="G28" s="143">
        <f t="shared" si="1"/>
        <v>0.84</v>
      </c>
      <c r="H28" s="143"/>
      <c r="I28" s="143">
        <f t="shared" si="2"/>
        <v>0.07</v>
      </c>
      <c r="J28" s="144">
        <f t="shared" si="3"/>
        <v>0.91</v>
      </c>
      <c r="K28" s="145">
        <f t="shared" si="4"/>
        <v>11.66</v>
      </c>
      <c r="L28" s="145">
        <f t="shared" si="5"/>
        <v>44.52</v>
      </c>
      <c r="M28" s="145">
        <f t="shared" si="6"/>
        <v>0</v>
      </c>
      <c r="N28" s="145">
        <f t="shared" si="7"/>
        <v>3.71</v>
      </c>
      <c r="O28" s="145">
        <f t="shared" si="8"/>
        <v>48.23</v>
      </c>
    </row>
    <row r="29" spans="1:15" s="150" customFormat="1" ht="25.5">
      <c r="A29" s="189" t="s">
        <v>196</v>
      </c>
      <c r="B29" s="76" t="s">
        <v>205</v>
      </c>
      <c r="C29" s="77" t="s">
        <v>45</v>
      </c>
      <c r="D29" s="77">
        <v>60</v>
      </c>
      <c r="E29" s="148">
        <v>0.4</v>
      </c>
      <c r="F29" s="143">
        <f t="shared" si="0"/>
        <v>3.8</v>
      </c>
      <c r="G29" s="143">
        <f t="shared" si="1"/>
        <v>1.52</v>
      </c>
      <c r="H29" s="143"/>
      <c r="I29" s="143">
        <f t="shared" si="2"/>
        <v>0.12</v>
      </c>
      <c r="J29" s="144">
        <f t="shared" si="3"/>
        <v>1.64</v>
      </c>
      <c r="K29" s="145">
        <f t="shared" si="4"/>
        <v>24</v>
      </c>
      <c r="L29" s="145">
        <f t="shared" si="5"/>
        <v>91.2</v>
      </c>
      <c r="M29" s="145">
        <f t="shared" si="6"/>
        <v>0</v>
      </c>
      <c r="N29" s="145">
        <f t="shared" si="7"/>
        <v>7.2</v>
      </c>
      <c r="O29" s="145">
        <f t="shared" si="8"/>
        <v>98.4</v>
      </c>
    </row>
    <row r="30" spans="1:15" s="150" customFormat="1" ht="15" customHeight="1">
      <c r="A30" s="189" t="s">
        <v>197</v>
      </c>
      <c r="B30" s="76" t="s">
        <v>206</v>
      </c>
      <c r="C30" s="77" t="s">
        <v>45</v>
      </c>
      <c r="D30" s="77">
        <v>2.3</v>
      </c>
      <c r="E30" s="148">
        <v>1.15</v>
      </c>
      <c r="F30" s="143">
        <f t="shared" si="0"/>
        <v>3.8</v>
      </c>
      <c r="G30" s="143">
        <f t="shared" si="1"/>
        <v>4.37</v>
      </c>
      <c r="H30" s="143"/>
      <c r="I30" s="143">
        <f t="shared" si="2"/>
        <v>0.35</v>
      </c>
      <c r="J30" s="144">
        <f t="shared" si="3"/>
        <v>4.72</v>
      </c>
      <c r="K30" s="145">
        <f t="shared" si="4"/>
        <v>2.65</v>
      </c>
      <c r="L30" s="145">
        <f t="shared" si="5"/>
        <v>10.05</v>
      </c>
      <c r="M30" s="145">
        <f t="shared" si="6"/>
        <v>0</v>
      </c>
      <c r="N30" s="145">
        <f t="shared" si="7"/>
        <v>0.81</v>
      </c>
      <c r="O30" s="145">
        <f t="shared" si="8"/>
        <v>10.86</v>
      </c>
    </row>
    <row r="31" spans="1:15" s="150" customFormat="1" ht="15" customHeight="1">
      <c r="A31" s="189" t="s">
        <v>222</v>
      </c>
      <c r="B31" s="76" t="s">
        <v>207</v>
      </c>
      <c r="C31" s="77" t="s">
        <v>45</v>
      </c>
      <c r="D31" s="77">
        <v>2.2</v>
      </c>
      <c r="E31" s="148">
        <v>1.15</v>
      </c>
      <c r="F31" s="143">
        <f t="shared" si="0"/>
        <v>3.8</v>
      </c>
      <c r="G31" s="143">
        <f t="shared" si="1"/>
        <v>4.37</v>
      </c>
      <c r="H31" s="143"/>
      <c r="I31" s="143">
        <f t="shared" si="2"/>
        <v>0.35</v>
      </c>
      <c r="J31" s="144">
        <f t="shared" si="3"/>
        <v>4.72</v>
      </c>
      <c r="K31" s="145">
        <f t="shared" si="4"/>
        <v>2.53</v>
      </c>
      <c r="L31" s="145">
        <f t="shared" si="5"/>
        <v>9.61</v>
      </c>
      <c r="M31" s="145">
        <f t="shared" si="6"/>
        <v>0</v>
      </c>
      <c r="N31" s="145">
        <f t="shared" si="7"/>
        <v>0.77</v>
      </c>
      <c r="O31" s="145">
        <f t="shared" si="8"/>
        <v>10.38</v>
      </c>
    </row>
    <row r="32" spans="1:15" s="150" customFormat="1" ht="15" customHeight="1">
      <c r="A32" s="189" t="s">
        <v>223</v>
      </c>
      <c r="B32" s="76" t="s">
        <v>208</v>
      </c>
      <c r="C32" s="77" t="s">
        <v>45</v>
      </c>
      <c r="D32" s="77">
        <v>10</v>
      </c>
      <c r="E32" s="148">
        <v>0.25</v>
      </c>
      <c r="F32" s="143">
        <f t="shared" si="0"/>
        <v>3.8</v>
      </c>
      <c r="G32" s="143">
        <f>ROUND(E32*F32,2)</f>
        <v>0.95</v>
      </c>
      <c r="H32" s="143"/>
      <c r="I32" s="143">
        <f>ROUND(G32*$I$1,2)</f>
        <v>0.08</v>
      </c>
      <c r="J32" s="144">
        <f>SUM(G32:I32)</f>
        <v>1.03</v>
      </c>
      <c r="K32" s="145">
        <f>ROUND(D32*E32,2)</f>
        <v>2.5</v>
      </c>
      <c r="L32" s="145">
        <f>ROUND(D32*G32,2)</f>
        <v>9.5</v>
      </c>
      <c r="M32" s="145">
        <f>ROUND(D32*H32,2)</f>
        <v>0</v>
      </c>
      <c r="N32" s="145">
        <f>ROUND(I32*D32,2)</f>
        <v>0.8</v>
      </c>
      <c r="O32" s="145">
        <f>SUM(L32:N32)</f>
        <v>10.3</v>
      </c>
    </row>
    <row r="33" spans="1:15" s="150" customFormat="1" ht="15" customHeight="1">
      <c r="A33" s="189" t="s">
        <v>224</v>
      </c>
      <c r="B33" s="76" t="s">
        <v>113</v>
      </c>
      <c r="C33" s="77" t="s">
        <v>46</v>
      </c>
      <c r="D33" s="77">
        <v>3</v>
      </c>
      <c r="E33" s="148">
        <v>1.2</v>
      </c>
      <c r="F33" s="143">
        <f t="shared" si="0"/>
        <v>3.8</v>
      </c>
      <c r="G33" s="143">
        <f>ROUND(E33*F33,2)</f>
        <v>4.56</v>
      </c>
      <c r="H33" s="143"/>
      <c r="I33" s="143">
        <f>ROUND(G33*$I$1,2)</f>
        <v>0.36</v>
      </c>
      <c r="J33" s="144">
        <f>SUM(G33:I33)</f>
        <v>4.92</v>
      </c>
      <c r="K33" s="145">
        <f>ROUND(D33*E33,2)</f>
        <v>3.6</v>
      </c>
      <c r="L33" s="145">
        <f>ROUND(D33*G33,2)</f>
        <v>13.68</v>
      </c>
      <c r="M33" s="145">
        <f>ROUND(D33*H33,2)</f>
        <v>0</v>
      </c>
      <c r="N33" s="145">
        <f>ROUND(I33*D33,2)</f>
        <v>1.08</v>
      </c>
      <c r="O33" s="145">
        <f>SUM(L33:N33)</f>
        <v>14.76</v>
      </c>
    </row>
    <row r="34" spans="1:15" s="150" customFormat="1" ht="15" customHeight="1">
      <c r="A34" s="189" t="s">
        <v>225</v>
      </c>
      <c r="B34" s="76" t="s">
        <v>114</v>
      </c>
      <c r="C34" s="77" t="s">
        <v>11</v>
      </c>
      <c r="D34" s="77">
        <v>32</v>
      </c>
      <c r="E34" s="148">
        <v>0.4</v>
      </c>
      <c r="F34" s="143">
        <f t="shared" si="0"/>
        <v>3.8</v>
      </c>
      <c r="G34" s="143">
        <f>ROUND(E34*F34,2)</f>
        <v>1.52</v>
      </c>
      <c r="H34" s="143"/>
      <c r="I34" s="143">
        <f>ROUND(G34*$I$1,2)</f>
        <v>0.12</v>
      </c>
      <c r="J34" s="144">
        <f>SUM(G34:I34)</f>
        <v>1.64</v>
      </c>
      <c r="K34" s="145">
        <f>ROUND(D34*E34,2)</f>
        <v>12.8</v>
      </c>
      <c r="L34" s="145">
        <f>ROUND(D34*G34,2)</f>
        <v>48.64</v>
      </c>
      <c r="M34" s="145">
        <f>ROUND(D34*H34,2)</f>
        <v>0</v>
      </c>
      <c r="N34" s="145">
        <f>ROUND(I34*D34,2)</f>
        <v>3.84</v>
      </c>
      <c r="O34" s="145">
        <f>SUM(L34:N34)</f>
        <v>52.48</v>
      </c>
    </row>
    <row r="35" spans="1:15" s="150" customFormat="1" ht="12.75">
      <c r="A35" s="189" t="s">
        <v>226</v>
      </c>
      <c r="B35" s="76" t="s">
        <v>209</v>
      </c>
      <c r="C35" s="77" t="s">
        <v>11</v>
      </c>
      <c r="D35" s="77">
        <v>32</v>
      </c>
      <c r="E35" s="148">
        <v>0.1</v>
      </c>
      <c r="F35" s="143">
        <f t="shared" si="0"/>
        <v>3.8</v>
      </c>
      <c r="G35" s="143">
        <f>ROUND(E35*F35,2)</f>
        <v>0.38</v>
      </c>
      <c r="H35" s="143"/>
      <c r="I35" s="143">
        <f>ROUND(G35*$I$1,2)+2</f>
        <v>2.03</v>
      </c>
      <c r="J35" s="144">
        <f>SUM(G35:I35)</f>
        <v>2.41</v>
      </c>
      <c r="K35" s="145">
        <f>ROUND(D35*E35,2)</f>
        <v>3.2</v>
      </c>
      <c r="L35" s="145">
        <f>ROUND(D35*G35,2)</f>
        <v>12.16</v>
      </c>
      <c r="M35" s="145">
        <f>ROUND(D35*H35,2)</f>
        <v>0</v>
      </c>
      <c r="N35" s="145">
        <f>ROUND(I35*D35,2)</f>
        <v>64.96</v>
      </c>
      <c r="O35" s="145">
        <f>SUM(L35:N35)</f>
        <v>77.12</v>
      </c>
    </row>
    <row r="36" spans="1:15" s="150" customFormat="1" ht="26.25" thickBot="1">
      <c r="A36" s="189" t="s">
        <v>227</v>
      </c>
      <c r="B36" s="76" t="s">
        <v>210</v>
      </c>
      <c r="C36" s="189" t="s">
        <v>219</v>
      </c>
      <c r="D36" s="189">
        <v>16</v>
      </c>
      <c r="E36" s="148">
        <v>0.1</v>
      </c>
      <c r="F36" s="143">
        <f t="shared" si="0"/>
        <v>3.8</v>
      </c>
      <c r="G36" s="143">
        <f>ROUND(E36*F36,2)</f>
        <v>0.38</v>
      </c>
      <c r="H36" s="143">
        <v>15.2</v>
      </c>
      <c r="I36" s="143">
        <f>ROUND(G36*$I$1,2)</f>
        <v>0.03</v>
      </c>
      <c r="J36" s="144">
        <f>SUM(G36:I36)</f>
        <v>15.61</v>
      </c>
      <c r="K36" s="145">
        <f>ROUND(D36*E36,2)</f>
        <v>1.6</v>
      </c>
      <c r="L36" s="145">
        <f>ROUND(D36*G36,2)</f>
        <v>6.08</v>
      </c>
      <c r="M36" s="145">
        <f>ROUND(D36*H36,2)</f>
        <v>243.2</v>
      </c>
      <c r="N36" s="145">
        <f>ROUND(I36*D36,2)</f>
        <v>0.48</v>
      </c>
      <c r="O36" s="145">
        <f>SUM(L36:N36)</f>
        <v>249.76</v>
      </c>
    </row>
    <row r="37" spans="1:15" s="9" customFormat="1" ht="13.5" thickBot="1">
      <c r="A37" s="75"/>
      <c r="B37" s="396" t="s">
        <v>212</v>
      </c>
      <c r="C37" s="397"/>
      <c r="D37" s="397"/>
      <c r="E37" s="397"/>
      <c r="F37" s="397"/>
      <c r="G37" s="398"/>
      <c r="H37" s="31"/>
      <c r="I37" s="31"/>
      <c r="J37" s="31"/>
      <c r="K37" s="31"/>
      <c r="L37" s="31"/>
      <c r="M37" s="31"/>
      <c r="N37" s="31"/>
      <c r="O37" s="31"/>
    </row>
    <row r="38" spans="1:15" s="9" customFormat="1" ht="15" customHeight="1" thickBot="1">
      <c r="A38" s="78" t="s">
        <v>228</v>
      </c>
      <c r="B38" s="79" t="s">
        <v>111</v>
      </c>
      <c r="C38" s="78" t="s">
        <v>38</v>
      </c>
      <c r="D38" s="78">
        <v>1</v>
      </c>
      <c r="E38" s="146">
        <v>0.3</v>
      </c>
      <c r="F38" s="143">
        <f t="shared" si="0"/>
        <v>3.8</v>
      </c>
      <c r="G38" s="143">
        <f>ROUND(E38*F38,2)</f>
        <v>1.14</v>
      </c>
      <c r="H38" s="143"/>
      <c r="I38" s="143">
        <f>ROUND(G38*$I$1,2)+1.2</f>
        <v>1.29</v>
      </c>
      <c r="J38" s="144">
        <f>SUM(G38:I38)</f>
        <v>2.43</v>
      </c>
      <c r="K38" s="145">
        <f>ROUND(D38*E38,2)</f>
        <v>0.3</v>
      </c>
      <c r="L38" s="145">
        <f>ROUND(D38*G38,2)</f>
        <v>1.14</v>
      </c>
      <c r="M38" s="145">
        <f>ROUND(D38*H38,2)</f>
        <v>0</v>
      </c>
      <c r="N38" s="145">
        <f>ROUND(I38*D38,2)</f>
        <v>1.29</v>
      </c>
      <c r="O38" s="145">
        <f>SUM(L38:N38)</f>
        <v>2.43</v>
      </c>
    </row>
    <row r="39" spans="1:15" s="9" customFormat="1" ht="15" customHeight="1" thickBot="1">
      <c r="A39" s="392" t="s">
        <v>214</v>
      </c>
      <c r="B39" s="393"/>
      <c r="C39" s="393"/>
      <c r="D39" s="393"/>
      <c r="E39" s="393"/>
      <c r="F39" s="393"/>
      <c r="G39" s="393"/>
      <c r="H39" s="393"/>
      <c r="I39" s="393"/>
      <c r="J39" s="394"/>
      <c r="K39" s="31"/>
      <c r="L39" s="31"/>
      <c r="M39" s="31"/>
      <c r="N39" s="31"/>
      <c r="O39" s="31"/>
    </row>
    <row r="40" spans="1:15" s="150" customFormat="1" ht="15" customHeight="1">
      <c r="A40" s="80" t="s">
        <v>229</v>
      </c>
      <c r="B40" s="76" t="s">
        <v>215</v>
      </c>
      <c r="C40" s="77" t="s">
        <v>216</v>
      </c>
      <c r="D40" s="77">
        <v>1</v>
      </c>
      <c r="E40" s="148">
        <v>8</v>
      </c>
      <c r="F40" s="143">
        <f t="shared" si="0"/>
        <v>3.8</v>
      </c>
      <c r="G40" s="143">
        <f>ROUND(E40*F40,2)</f>
        <v>30.4</v>
      </c>
      <c r="H40" s="143">
        <v>55</v>
      </c>
      <c r="I40" s="143">
        <f>ROUND(G40*$I$1,2)</f>
        <v>2.43</v>
      </c>
      <c r="J40" s="144">
        <f>SUM(G40:I40)</f>
        <v>87.83</v>
      </c>
      <c r="K40" s="145">
        <f>ROUND(D40*E40,2)</f>
        <v>8</v>
      </c>
      <c r="L40" s="145">
        <f>ROUND(D40*G40,2)</f>
        <v>30.4</v>
      </c>
      <c r="M40" s="145">
        <f>ROUND(D40*H40,2)</f>
        <v>55</v>
      </c>
      <c r="N40" s="145">
        <f>ROUND(I40*D40,2)</f>
        <v>2.43</v>
      </c>
      <c r="O40" s="145">
        <f>SUM(L40:N40)</f>
        <v>87.83</v>
      </c>
    </row>
    <row r="41" spans="1:15" s="9" customFormat="1" ht="15" customHeight="1">
      <c r="A41" s="80" t="s">
        <v>230</v>
      </c>
      <c r="B41" s="76" t="s">
        <v>213</v>
      </c>
      <c r="C41" s="77" t="s">
        <v>36</v>
      </c>
      <c r="D41" s="77">
        <v>1</v>
      </c>
      <c r="E41" s="148">
        <v>2</v>
      </c>
      <c r="F41" s="143">
        <f t="shared" si="0"/>
        <v>3.8</v>
      </c>
      <c r="G41" s="143">
        <f>ROUND(E41*F41,2)</f>
        <v>7.6</v>
      </c>
      <c r="H41" s="143"/>
      <c r="I41" s="143">
        <f>ROUND(G41*$I$1,2)</f>
        <v>0.61</v>
      </c>
      <c r="J41" s="144">
        <f>SUM(G41:I41)</f>
        <v>8.21</v>
      </c>
      <c r="K41" s="145">
        <f>ROUND(D41*E41,2)</f>
        <v>2</v>
      </c>
      <c r="L41" s="145">
        <f>ROUND(D41*G41,2)</f>
        <v>7.6</v>
      </c>
      <c r="M41" s="145">
        <f>ROUND(D41*H41,2)</f>
        <v>0</v>
      </c>
      <c r="N41" s="145">
        <f>ROUND(I41*D41,2)</f>
        <v>0.61</v>
      </c>
      <c r="O41" s="145">
        <f>SUM(L41:N41)</f>
        <v>8.21</v>
      </c>
    </row>
    <row r="42" spans="1:15" s="155" customFormat="1" ht="15" customHeight="1">
      <c r="A42" s="80" t="s">
        <v>231</v>
      </c>
      <c r="B42" s="81" t="s">
        <v>49</v>
      </c>
      <c r="C42" s="82" t="s">
        <v>36</v>
      </c>
      <c r="D42" s="82">
        <v>1</v>
      </c>
      <c r="E42" s="154"/>
      <c r="F42" s="156">
        <f t="shared" si="0"/>
        <v>3.8</v>
      </c>
      <c r="G42" s="156">
        <f aca="true" t="shared" si="9" ref="G42:G50">ROUND(E42*F42,2)</f>
        <v>0</v>
      </c>
      <c r="H42" s="156">
        <v>22.8</v>
      </c>
      <c r="I42" s="156">
        <f aca="true" t="shared" si="10" ref="I42:I50">ROUND(G42*$I$1,2)</f>
        <v>0</v>
      </c>
      <c r="J42" s="157">
        <f aca="true" t="shared" si="11" ref="J42:J50">SUM(G42:I42)</f>
        <v>22.8</v>
      </c>
      <c r="K42" s="158">
        <f aca="true" t="shared" si="12" ref="K42:K50">ROUND(D42*E42,2)</f>
        <v>0</v>
      </c>
      <c r="L42" s="158">
        <f aca="true" t="shared" si="13" ref="L42:L50">ROUND(D42*G42,2)</f>
        <v>0</v>
      </c>
      <c r="M42" s="158">
        <f aca="true" t="shared" si="14" ref="M42:M50">ROUND(D42*H42,2)</f>
        <v>22.8</v>
      </c>
      <c r="N42" s="158">
        <f aca="true" t="shared" si="15" ref="N42:N50">ROUND(I42*D42,2)</f>
        <v>0</v>
      </c>
      <c r="O42" s="158">
        <f aca="true" t="shared" si="16" ref="O42:O50">SUM(L42:N42)</f>
        <v>22.8</v>
      </c>
    </row>
    <row r="43" spans="1:15" s="155" customFormat="1" ht="15" customHeight="1">
      <c r="A43" s="80" t="s">
        <v>232</v>
      </c>
      <c r="B43" s="81" t="s">
        <v>50</v>
      </c>
      <c r="C43" s="82" t="s">
        <v>35</v>
      </c>
      <c r="D43" s="82">
        <v>1</v>
      </c>
      <c r="E43" s="154"/>
      <c r="F43" s="156">
        <f t="shared" si="0"/>
        <v>3.8</v>
      </c>
      <c r="G43" s="156">
        <f t="shared" si="9"/>
        <v>0</v>
      </c>
      <c r="H43" s="156">
        <v>12</v>
      </c>
      <c r="I43" s="156">
        <f t="shared" si="10"/>
        <v>0</v>
      </c>
      <c r="J43" s="157">
        <f t="shared" si="11"/>
        <v>12</v>
      </c>
      <c r="K43" s="158">
        <f t="shared" si="12"/>
        <v>0</v>
      </c>
      <c r="L43" s="158">
        <f t="shared" si="13"/>
        <v>0</v>
      </c>
      <c r="M43" s="158">
        <f t="shared" si="14"/>
        <v>12</v>
      </c>
      <c r="N43" s="158">
        <f t="shared" si="15"/>
        <v>0</v>
      </c>
      <c r="O43" s="158">
        <f t="shared" si="16"/>
        <v>12</v>
      </c>
    </row>
    <row r="44" spans="1:15" s="9" customFormat="1" ht="15" customHeight="1">
      <c r="A44" s="80" t="s">
        <v>233</v>
      </c>
      <c r="B44" s="76" t="s">
        <v>115</v>
      </c>
      <c r="C44" s="77" t="s">
        <v>44</v>
      </c>
      <c r="D44" s="77">
        <v>1</v>
      </c>
      <c r="E44" s="148">
        <v>1</v>
      </c>
      <c r="F44" s="143">
        <f t="shared" si="0"/>
        <v>3.8</v>
      </c>
      <c r="G44" s="143">
        <f t="shared" si="9"/>
        <v>3.8</v>
      </c>
      <c r="H44" s="143"/>
      <c r="I44" s="143">
        <f t="shared" si="10"/>
        <v>0.3</v>
      </c>
      <c r="J44" s="144">
        <f t="shared" si="11"/>
        <v>4.1</v>
      </c>
      <c r="K44" s="145">
        <f t="shared" si="12"/>
        <v>1</v>
      </c>
      <c r="L44" s="145">
        <f t="shared" si="13"/>
        <v>3.8</v>
      </c>
      <c r="M44" s="145">
        <f t="shared" si="14"/>
        <v>0</v>
      </c>
      <c r="N44" s="145">
        <f t="shared" si="15"/>
        <v>0.3</v>
      </c>
      <c r="O44" s="145">
        <f t="shared" si="16"/>
        <v>4.1</v>
      </c>
    </row>
    <row r="45" spans="1:15" s="155" customFormat="1" ht="15" customHeight="1">
      <c r="A45" s="80" t="s">
        <v>234</v>
      </c>
      <c r="B45" s="81" t="s">
        <v>217</v>
      </c>
      <c r="C45" s="82" t="s">
        <v>36</v>
      </c>
      <c r="D45" s="82">
        <v>1</v>
      </c>
      <c r="E45" s="154"/>
      <c r="F45" s="156">
        <f t="shared" si="0"/>
        <v>3.8</v>
      </c>
      <c r="G45" s="156">
        <f t="shared" si="9"/>
        <v>0</v>
      </c>
      <c r="H45" s="156">
        <v>4.5</v>
      </c>
      <c r="I45" s="156">
        <f t="shared" si="10"/>
        <v>0</v>
      </c>
      <c r="J45" s="157">
        <f t="shared" si="11"/>
        <v>4.5</v>
      </c>
      <c r="K45" s="158">
        <f t="shared" si="12"/>
        <v>0</v>
      </c>
      <c r="L45" s="158">
        <f t="shared" si="13"/>
        <v>0</v>
      </c>
      <c r="M45" s="158">
        <f t="shared" si="14"/>
        <v>4.5</v>
      </c>
      <c r="N45" s="158">
        <f t="shared" si="15"/>
        <v>0</v>
      </c>
      <c r="O45" s="158">
        <f t="shared" si="16"/>
        <v>4.5</v>
      </c>
    </row>
    <row r="46" spans="1:15" s="155" customFormat="1" ht="15" customHeight="1">
      <c r="A46" s="80" t="s">
        <v>235</v>
      </c>
      <c r="B46" s="159" t="s">
        <v>218</v>
      </c>
      <c r="C46" s="82" t="s">
        <v>36</v>
      </c>
      <c r="D46" s="82">
        <v>1</v>
      </c>
      <c r="E46" s="154"/>
      <c r="F46" s="156"/>
      <c r="G46" s="156"/>
      <c r="H46" s="156">
        <v>2.2</v>
      </c>
      <c r="I46" s="156"/>
      <c r="J46" s="157"/>
      <c r="K46" s="158">
        <f t="shared" si="12"/>
        <v>0</v>
      </c>
      <c r="L46" s="158"/>
      <c r="M46" s="158">
        <f t="shared" si="14"/>
        <v>2.2</v>
      </c>
      <c r="N46" s="158"/>
      <c r="O46" s="158">
        <f t="shared" si="16"/>
        <v>2.2</v>
      </c>
    </row>
    <row r="47" spans="1:15" s="155" customFormat="1" ht="15" customHeight="1">
      <c r="A47" s="80" t="s">
        <v>236</v>
      </c>
      <c r="B47" s="81" t="s">
        <v>13</v>
      </c>
      <c r="C47" s="82" t="s">
        <v>38</v>
      </c>
      <c r="D47" s="82">
        <v>1</v>
      </c>
      <c r="E47" s="154"/>
      <c r="F47" s="156">
        <f t="shared" si="0"/>
        <v>3.8</v>
      </c>
      <c r="G47" s="156">
        <f t="shared" si="9"/>
        <v>0</v>
      </c>
      <c r="H47" s="156">
        <v>0.4</v>
      </c>
      <c r="I47" s="156">
        <f t="shared" si="10"/>
        <v>0</v>
      </c>
      <c r="J47" s="157">
        <f t="shared" si="11"/>
        <v>0.4</v>
      </c>
      <c r="K47" s="158">
        <f t="shared" si="12"/>
        <v>0</v>
      </c>
      <c r="L47" s="158">
        <f t="shared" si="13"/>
        <v>0</v>
      </c>
      <c r="M47" s="158">
        <f t="shared" si="14"/>
        <v>0.4</v>
      </c>
      <c r="N47" s="158">
        <f t="shared" si="15"/>
        <v>0</v>
      </c>
      <c r="O47" s="158">
        <f t="shared" si="16"/>
        <v>0.4</v>
      </c>
    </row>
    <row r="48" spans="1:15" s="9" customFormat="1" ht="38.25">
      <c r="A48" s="80" t="s">
        <v>237</v>
      </c>
      <c r="B48" s="76" t="s">
        <v>220</v>
      </c>
      <c r="C48" s="77" t="s">
        <v>45</v>
      </c>
      <c r="D48" s="77">
        <f>4*15</f>
        <v>60</v>
      </c>
      <c r="E48" s="148">
        <v>0.2</v>
      </c>
      <c r="F48" s="143">
        <f t="shared" si="0"/>
        <v>3.8</v>
      </c>
      <c r="G48" s="143">
        <f>ROUND(E48*F48,2)</f>
        <v>0.76</v>
      </c>
      <c r="H48" s="143"/>
      <c r="I48" s="143">
        <f>ROUND(G48*$I$1,2)+1.1</f>
        <v>1.16</v>
      </c>
      <c r="J48" s="144">
        <f>SUM(G48:I48)</f>
        <v>1.92</v>
      </c>
      <c r="K48" s="145">
        <f>ROUND(D48*E48,2)</f>
        <v>12</v>
      </c>
      <c r="L48" s="145">
        <f>ROUND(D48*G48,2)</f>
        <v>45.6</v>
      </c>
      <c r="M48" s="145">
        <f>ROUND(D48*H48,2)</f>
        <v>0</v>
      </c>
      <c r="N48" s="145">
        <f>ROUND(I48*D48,2)</f>
        <v>69.6</v>
      </c>
      <c r="O48" s="145">
        <f>SUM(L48:N48)</f>
        <v>115.2</v>
      </c>
    </row>
    <row r="49" spans="1:15" s="155" customFormat="1" ht="15" customHeight="1">
      <c r="A49" s="80" t="s">
        <v>238</v>
      </c>
      <c r="B49" s="81" t="s">
        <v>221</v>
      </c>
      <c r="C49" s="82"/>
      <c r="D49" s="82">
        <f>D48*0.25</f>
        <v>15</v>
      </c>
      <c r="E49" s="154"/>
      <c r="F49" s="156"/>
      <c r="G49" s="156"/>
      <c r="H49" s="156">
        <v>11</v>
      </c>
      <c r="I49" s="156">
        <f>ROUND(G49*$I$1,2)</f>
        <v>0</v>
      </c>
      <c r="J49" s="157">
        <f>SUM(G49:I49)</f>
        <v>11</v>
      </c>
      <c r="K49" s="158">
        <f>ROUND(D49*E49,2)</f>
        <v>0</v>
      </c>
      <c r="L49" s="158">
        <f>ROUND(D49*G49,2)</f>
        <v>0</v>
      </c>
      <c r="M49" s="158">
        <f>ROUND(D49*H49,2)</f>
        <v>165</v>
      </c>
      <c r="N49" s="158">
        <f>ROUND(I49*D49,2)</f>
        <v>0</v>
      </c>
      <c r="O49" s="158">
        <f>SUM(L49:N49)</f>
        <v>165</v>
      </c>
    </row>
    <row r="50" spans="1:15" s="155" customFormat="1" ht="15" customHeight="1" thickBot="1">
      <c r="A50" s="80" t="s">
        <v>239</v>
      </c>
      <c r="B50" s="81" t="s">
        <v>37</v>
      </c>
      <c r="C50" s="82" t="s">
        <v>35</v>
      </c>
      <c r="D50" s="82">
        <v>1</v>
      </c>
      <c r="E50" s="154"/>
      <c r="F50" s="156"/>
      <c r="G50" s="156">
        <f t="shared" si="9"/>
        <v>0</v>
      </c>
      <c r="H50" s="156">
        <v>55</v>
      </c>
      <c r="I50" s="156">
        <f t="shared" si="10"/>
        <v>0</v>
      </c>
      <c r="J50" s="157">
        <f t="shared" si="11"/>
        <v>55</v>
      </c>
      <c r="K50" s="158">
        <f t="shared" si="12"/>
        <v>0</v>
      </c>
      <c r="L50" s="158">
        <f t="shared" si="13"/>
        <v>0</v>
      </c>
      <c r="M50" s="158">
        <f t="shared" si="14"/>
        <v>55</v>
      </c>
      <c r="N50" s="158">
        <f t="shared" si="15"/>
        <v>0</v>
      </c>
      <c r="O50" s="158">
        <f t="shared" si="16"/>
        <v>55</v>
      </c>
    </row>
    <row r="51" spans="1:15" s="9" customFormat="1" ht="15" customHeight="1" thickBot="1">
      <c r="A51" s="392" t="s">
        <v>240</v>
      </c>
      <c r="B51" s="393"/>
      <c r="C51" s="393"/>
      <c r="D51" s="393"/>
      <c r="E51" s="393"/>
      <c r="F51" s="393"/>
      <c r="G51" s="393"/>
      <c r="H51" s="393"/>
      <c r="I51" s="393"/>
      <c r="J51" s="394"/>
      <c r="K51" s="31"/>
      <c r="L51" s="31"/>
      <c r="M51" s="31"/>
      <c r="N51" s="31"/>
      <c r="O51" s="31"/>
    </row>
    <row r="52" spans="1:15" s="9" customFormat="1" ht="25.5">
      <c r="A52" s="80" t="s">
        <v>336</v>
      </c>
      <c r="B52" s="76" t="s">
        <v>241</v>
      </c>
      <c r="C52" s="77" t="s">
        <v>35</v>
      </c>
      <c r="D52" s="77">
        <v>1</v>
      </c>
      <c r="E52" s="148">
        <v>16</v>
      </c>
      <c r="F52" s="143">
        <f t="shared" si="0"/>
        <v>3.8</v>
      </c>
      <c r="G52" s="143">
        <f>ROUND(E52*F52,2)</f>
        <v>60.8</v>
      </c>
      <c r="H52" s="143"/>
      <c r="I52" s="143">
        <f>ROUND(G52*$I$1,2)+80</f>
        <v>84.86</v>
      </c>
      <c r="J52" s="144">
        <f aca="true" t="shared" si="17" ref="J52:J58">SUM(G52:I52)</f>
        <v>145.66</v>
      </c>
      <c r="K52" s="145">
        <f aca="true" t="shared" si="18" ref="K52:K58">ROUND(D52*E52,2)</f>
        <v>16</v>
      </c>
      <c r="L52" s="145">
        <f aca="true" t="shared" si="19" ref="L52:L58">ROUND(D52*G52,2)</f>
        <v>60.8</v>
      </c>
      <c r="M52" s="145">
        <f aca="true" t="shared" si="20" ref="M52:M58">ROUND(D52*H52,2)</f>
        <v>0</v>
      </c>
      <c r="N52" s="145">
        <f aca="true" t="shared" si="21" ref="N52:N58">ROUND(I52*D52,2)</f>
        <v>84.86</v>
      </c>
      <c r="O52" s="145">
        <f aca="true" t="shared" si="22" ref="O52:O58">SUM(L52:N52)</f>
        <v>145.66</v>
      </c>
    </row>
    <row r="53" spans="1:15" s="155" customFormat="1" ht="76.5">
      <c r="A53" s="80" t="s">
        <v>337</v>
      </c>
      <c r="B53" s="81" t="s">
        <v>116</v>
      </c>
      <c r="C53" s="82" t="s">
        <v>35</v>
      </c>
      <c r="D53" s="82">
        <v>1</v>
      </c>
      <c r="E53" s="154"/>
      <c r="F53" s="156"/>
      <c r="G53" s="156"/>
      <c r="H53" s="156">
        <v>12600</v>
      </c>
      <c r="I53" s="156">
        <f aca="true" t="shared" si="23" ref="I53:I58">ROUND(G53*$I$1,2)</f>
        <v>0</v>
      </c>
      <c r="J53" s="157">
        <f t="shared" si="17"/>
        <v>12600</v>
      </c>
      <c r="K53" s="158">
        <f t="shared" si="18"/>
        <v>0</v>
      </c>
      <c r="L53" s="158">
        <f t="shared" si="19"/>
        <v>0</v>
      </c>
      <c r="M53" s="158">
        <f t="shared" si="20"/>
        <v>12600</v>
      </c>
      <c r="N53" s="158">
        <f t="shared" si="21"/>
        <v>0</v>
      </c>
      <c r="O53" s="158">
        <f t="shared" si="22"/>
        <v>12600</v>
      </c>
    </row>
    <row r="54" spans="1:15" s="9" customFormat="1" ht="15" customHeight="1">
      <c r="A54" s="80" t="s">
        <v>338</v>
      </c>
      <c r="B54" s="85" t="s">
        <v>117</v>
      </c>
      <c r="C54" s="10" t="s">
        <v>36</v>
      </c>
      <c r="D54" s="10">
        <v>3</v>
      </c>
      <c r="E54" s="146">
        <v>1.22</v>
      </c>
      <c r="F54" s="143">
        <f t="shared" si="0"/>
        <v>3.8</v>
      </c>
      <c r="G54" s="143">
        <f>ROUND(E54*F54,2)</f>
        <v>4.64</v>
      </c>
      <c r="H54" s="143"/>
      <c r="I54" s="143">
        <f t="shared" si="23"/>
        <v>0.37</v>
      </c>
      <c r="J54" s="144">
        <f t="shared" si="17"/>
        <v>5.01</v>
      </c>
      <c r="K54" s="145">
        <f t="shared" si="18"/>
        <v>3.66</v>
      </c>
      <c r="L54" s="145">
        <f t="shared" si="19"/>
        <v>13.92</v>
      </c>
      <c r="M54" s="145">
        <f t="shared" si="20"/>
        <v>0</v>
      </c>
      <c r="N54" s="145">
        <f t="shared" si="21"/>
        <v>1.11</v>
      </c>
      <c r="O54" s="145">
        <f t="shared" si="22"/>
        <v>15.03</v>
      </c>
    </row>
    <row r="55" spans="1:15" s="9" customFormat="1" ht="15" customHeight="1">
      <c r="A55" s="80" t="s">
        <v>339</v>
      </c>
      <c r="B55" s="12" t="s">
        <v>51</v>
      </c>
      <c r="C55" s="82" t="s">
        <v>36</v>
      </c>
      <c r="D55" s="82">
        <v>3</v>
      </c>
      <c r="E55" s="146"/>
      <c r="F55" s="156"/>
      <c r="G55" s="156"/>
      <c r="H55" s="156">
        <v>4.5</v>
      </c>
      <c r="I55" s="156">
        <f t="shared" si="23"/>
        <v>0</v>
      </c>
      <c r="J55" s="157">
        <f t="shared" si="17"/>
        <v>4.5</v>
      </c>
      <c r="K55" s="158">
        <f t="shared" si="18"/>
        <v>0</v>
      </c>
      <c r="L55" s="158">
        <f t="shared" si="19"/>
        <v>0</v>
      </c>
      <c r="M55" s="158">
        <f t="shared" si="20"/>
        <v>13.5</v>
      </c>
      <c r="N55" s="158">
        <f t="shared" si="21"/>
        <v>0</v>
      </c>
      <c r="O55" s="158">
        <f t="shared" si="22"/>
        <v>13.5</v>
      </c>
    </row>
    <row r="56" spans="1:15" s="9" customFormat="1" ht="15" customHeight="1">
      <c r="A56" s="80" t="s">
        <v>340</v>
      </c>
      <c r="B56" s="12" t="s">
        <v>242</v>
      </c>
      <c r="C56" s="82" t="s">
        <v>38</v>
      </c>
      <c r="D56" s="82">
        <v>75</v>
      </c>
      <c r="E56" s="146"/>
      <c r="F56" s="156"/>
      <c r="G56" s="156"/>
      <c r="H56" s="156">
        <v>0.52</v>
      </c>
      <c r="I56" s="156">
        <f t="shared" si="23"/>
        <v>0</v>
      </c>
      <c r="J56" s="157">
        <f t="shared" si="17"/>
        <v>0.52</v>
      </c>
      <c r="K56" s="158">
        <f t="shared" si="18"/>
        <v>0</v>
      </c>
      <c r="L56" s="158">
        <f t="shared" si="19"/>
        <v>0</v>
      </c>
      <c r="M56" s="158">
        <f t="shared" si="20"/>
        <v>39</v>
      </c>
      <c r="N56" s="158">
        <f t="shared" si="21"/>
        <v>0</v>
      </c>
      <c r="O56" s="158">
        <f t="shared" si="22"/>
        <v>39</v>
      </c>
    </row>
    <row r="57" spans="1:15" s="9" customFormat="1" ht="25.5">
      <c r="A57" s="80" t="s">
        <v>341</v>
      </c>
      <c r="B57" s="11" t="s">
        <v>118</v>
      </c>
      <c r="C57" s="10" t="s">
        <v>38</v>
      </c>
      <c r="D57" s="65">
        <f>D58+D59</f>
        <v>33</v>
      </c>
      <c r="E57" s="148">
        <v>1.5</v>
      </c>
      <c r="F57" s="143">
        <f t="shared" si="0"/>
        <v>3.8</v>
      </c>
      <c r="G57" s="143">
        <f>ROUND(E57*F57,2)</f>
        <v>5.7</v>
      </c>
      <c r="H57" s="143"/>
      <c r="I57" s="143">
        <f t="shared" si="23"/>
        <v>0.46</v>
      </c>
      <c r="J57" s="144">
        <f t="shared" si="17"/>
        <v>6.16</v>
      </c>
      <c r="K57" s="145">
        <f t="shared" si="18"/>
        <v>49.5</v>
      </c>
      <c r="L57" s="145">
        <f t="shared" si="19"/>
        <v>188.1</v>
      </c>
      <c r="M57" s="145">
        <f t="shared" si="20"/>
        <v>0</v>
      </c>
      <c r="N57" s="145">
        <f t="shared" si="21"/>
        <v>15.18</v>
      </c>
      <c r="O57" s="145">
        <f t="shared" si="22"/>
        <v>203.28</v>
      </c>
    </row>
    <row r="58" spans="1:15" s="9" customFormat="1" ht="15" customHeight="1">
      <c r="A58" s="80" t="s">
        <v>342</v>
      </c>
      <c r="B58" s="12" t="s">
        <v>52</v>
      </c>
      <c r="C58" s="82" t="s">
        <v>38</v>
      </c>
      <c r="D58" s="86">
        <v>30.1</v>
      </c>
      <c r="E58" s="146"/>
      <c r="F58" s="156"/>
      <c r="G58" s="156"/>
      <c r="H58" s="156">
        <v>16.79</v>
      </c>
      <c r="I58" s="156">
        <f t="shared" si="23"/>
        <v>0</v>
      </c>
      <c r="J58" s="157">
        <f t="shared" si="17"/>
        <v>16.79</v>
      </c>
      <c r="K58" s="158">
        <f t="shared" si="18"/>
        <v>0</v>
      </c>
      <c r="L58" s="158">
        <f t="shared" si="19"/>
        <v>0</v>
      </c>
      <c r="M58" s="158">
        <f t="shared" si="20"/>
        <v>505.38</v>
      </c>
      <c r="N58" s="158">
        <f t="shared" si="21"/>
        <v>0</v>
      </c>
      <c r="O58" s="158">
        <f t="shared" si="22"/>
        <v>505.38</v>
      </c>
    </row>
    <row r="59" spans="1:15" s="9" customFormat="1" ht="15" customHeight="1">
      <c r="A59" s="80" t="s">
        <v>343</v>
      </c>
      <c r="B59" s="12" t="s">
        <v>53</v>
      </c>
      <c r="C59" s="82" t="s">
        <v>38</v>
      </c>
      <c r="D59" s="86">
        <f>1.3+1.6</f>
        <v>2.9</v>
      </c>
      <c r="E59" s="146"/>
      <c r="F59" s="156"/>
      <c r="G59" s="156"/>
      <c r="H59" s="156">
        <v>3.83</v>
      </c>
      <c r="I59" s="156">
        <f aca="true" t="shared" si="24" ref="I59:I67">ROUND(G59*$I$1,2)</f>
        <v>0</v>
      </c>
      <c r="J59" s="157">
        <f aca="true" t="shared" si="25" ref="J59:J67">SUM(G59:I59)</f>
        <v>3.83</v>
      </c>
      <c r="K59" s="158">
        <f aca="true" t="shared" si="26" ref="K59:K69">ROUND(D59*E59,2)</f>
        <v>0</v>
      </c>
      <c r="L59" s="158">
        <f aca="true" t="shared" si="27" ref="L59:L69">ROUND(D59*G59,2)</f>
        <v>0</v>
      </c>
      <c r="M59" s="158">
        <f aca="true" t="shared" si="28" ref="M59:M69">ROUND(D59*H59,2)</f>
        <v>11.11</v>
      </c>
      <c r="N59" s="158">
        <f aca="true" t="shared" si="29" ref="N59:N67">ROUND(I59*D59,2)</f>
        <v>0</v>
      </c>
      <c r="O59" s="158">
        <f aca="true" t="shared" si="30" ref="O59:O67">SUM(L59:N59)</f>
        <v>11.11</v>
      </c>
    </row>
    <row r="60" spans="1:15" s="9" customFormat="1" ht="15" customHeight="1">
      <c r="A60" s="80" t="s">
        <v>344</v>
      </c>
      <c r="B60" s="12" t="s">
        <v>243</v>
      </c>
      <c r="C60" s="82" t="s">
        <v>36</v>
      </c>
      <c r="D60" s="86">
        <v>6</v>
      </c>
      <c r="E60" s="146"/>
      <c r="F60" s="156"/>
      <c r="G60" s="156"/>
      <c r="H60" s="156">
        <v>16.54</v>
      </c>
      <c r="I60" s="156">
        <f t="shared" si="24"/>
        <v>0</v>
      </c>
      <c r="J60" s="157">
        <f t="shared" si="25"/>
        <v>16.54</v>
      </c>
      <c r="K60" s="158">
        <f t="shared" si="26"/>
        <v>0</v>
      </c>
      <c r="L60" s="158">
        <f t="shared" si="27"/>
        <v>0</v>
      </c>
      <c r="M60" s="158">
        <f t="shared" si="28"/>
        <v>99.24</v>
      </c>
      <c r="N60" s="158">
        <f t="shared" si="29"/>
        <v>0</v>
      </c>
      <c r="O60" s="158">
        <f t="shared" si="30"/>
        <v>99.24</v>
      </c>
    </row>
    <row r="61" spans="1:15" s="9" customFormat="1" ht="15" customHeight="1">
      <c r="A61" s="80" t="s">
        <v>345</v>
      </c>
      <c r="B61" s="12" t="s">
        <v>244</v>
      </c>
      <c r="C61" s="82" t="s">
        <v>36</v>
      </c>
      <c r="D61" s="86">
        <v>2</v>
      </c>
      <c r="E61" s="146"/>
      <c r="F61" s="156"/>
      <c r="G61" s="156"/>
      <c r="H61" s="156">
        <v>4.56</v>
      </c>
      <c r="I61" s="156">
        <f t="shared" si="24"/>
        <v>0</v>
      </c>
      <c r="J61" s="157">
        <f t="shared" si="25"/>
        <v>4.56</v>
      </c>
      <c r="K61" s="158">
        <f t="shared" si="26"/>
        <v>0</v>
      </c>
      <c r="L61" s="158">
        <f t="shared" si="27"/>
        <v>0</v>
      </c>
      <c r="M61" s="158">
        <f t="shared" si="28"/>
        <v>9.12</v>
      </c>
      <c r="N61" s="158">
        <f t="shared" si="29"/>
        <v>0</v>
      </c>
      <c r="O61" s="158">
        <f t="shared" si="30"/>
        <v>9.12</v>
      </c>
    </row>
    <row r="62" spans="1:15" s="9" customFormat="1" ht="15" customHeight="1">
      <c r="A62" s="80" t="s">
        <v>346</v>
      </c>
      <c r="B62" s="12" t="s">
        <v>119</v>
      </c>
      <c r="C62" s="82" t="s">
        <v>36</v>
      </c>
      <c r="D62" s="86">
        <v>4</v>
      </c>
      <c r="E62" s="146"/>
      <c r="F62" s="156"/>
      <c r="G62" s="156"/>
      <c r="H62" s="156">
        <v>5.45</v>
      </c>
      <c r="I62" s="156">
        <f t="shared" si="24"/>
        <v>0</v>
      </c>
      <c r="J62" s="157">
        <f t="shared" si="25"/>
        <v>5.45</v>
      </c>
      <c r="K62" s="158">
        <f t="shared" si="26"/>
        <v>0</v>
      </c>
      <c r="L62" s="158">
        <f t="shared" si="27"/>
        <v>0</v>
      </c>
      <c r="M62" s="158">
        <f t="shared" si="28"/>
        <v>21.8</v>
      </c>
      <c r="N62" s="158">
        <f t="shared" si="29"/>
        <v>0</v>
      </c>
      <c r="O62" s="158">
        <f t="shared" si="30"/>
        <v>21.8</v>
      </c>
    </row>
    <row r="63" spans="1:15" s="9" customFormat="1" ht="15" customHeight="1">
      <c r="A63" s="80" t="s">
        <v>347</v>
      </c>
      <c r="B63" s="12" t="s">
        <v>120</v>
      </c>
      <c r="C63" s="82" t="s">
        <v>36</v>
      </c>
      <c r="D63" s="86">
        <v>1</v>
      </c>
      <c r="E63" s="146"/>
      <c r="F63" s="156"/>
      <c r="G63" s="156"/>
      <c r="H63" s="156">
        <v>5.45</v>
      </c>
      <c r="I63" s="156">
        <f t="shared" si="24"/>
        <v>0</v>
      </c>
      <c r="J63" s="157">
        <f t="shared" si="25"/>
        <v>5.45</v>
      </c>
      <c r="K63" s="158">
        <f t="shared" si="26"/>
        <v>0</v>
      </c>
      <c r="L63" s="158">
        <f t="shared" si="27"/>
        <v>0</v>
      </c>
      <c r="M63" s="158">
        <f t="shared" si="28"/>
        <v>5.45</v>
      </c>
      <c r="N63" s="158">
        <f t="shared" si="29"/>
        <v>0</v>
      </c>
      <c r="O63" s="158">
        <f t="shared" si="30"/>
        <v>5.45</v>
      </c>
    </row>
    <row r="64" spans="1:15" s="9" customFormat="1" ht="15" customHeight="1">
      <c r="A64" s="80" t="s">
        <v>348</v>
      </c>
      <c r="B64" s="12" t="s">
        <v>121</v>
      </c>
      <c r="C64" s="82" t="s">
        <v>36</v>
      </c>
      <c r="D64" s="86">
        <v>2</v>
      </c>
      <c r="E64" s="146"/>
      <c r="F64" s="156"/>
      <c r="G64" s="156"/>
      <c r="H64" s="156">
        <v>1.24</v>
      </c>
      <c r="I64" s="156">
        <f t="shared" si="24"/>
        <v>0</v>
      </c>
      <c r="J64" s="157">
        <f t="shared" si="25"/>
        <v>1.24</v>
      </c>
      <c r="K64" s="158">
        <f t="shared" si="26"/>
        <v>0</v>
      </c>
      <c r="L64" s="158">
        <f t="shared" si="27"/>
        <v>0</v>
      </c>
      <c r="M64" s="158">
        <f t="shared" si="28"/>
        <v>2.48</v>
      </c>
      <c r="N64" s="158">
        <f t="shared" si="29"/>
        <v>0</v>
      </c>
      <c r="O64" s="158">
        <f t="shared" si="30"/>
        <v>2.48</v>
      </c>
    </row>
    <row r="65" spans="1:15" s="9" customFormat="1" ht="15" customHeight="1">
      <c r="A65" s="80" t="s">
        <v>349</v>
      </c>
      <c r="B65" s="12" t="s">
        <v>56</v>
      </c>
      <c r="C65" s="82" t="s">
        <v>36</v>
      </c>
      <c r="D65" s="86">
        <v>2</v>
      </c>
      <c r="E65" s="146"/>
      <c r="F65" s="156"/>
      <c r="G65" s="156"/>
      <c r="H65" s="156">
        <v>15.2</v>
      </c>
      <c r="I65" s="156">
        <f t="shared" si="24"/>
        <v>0</v>
      </c>
      <c r="J65" s="157">
        <f t="shared" si="25"/>
        <v>15.2</v>
      </c>
      <c r="K65" s="158">
        <f t="shared" si="26"/>
        <v>0</v>
      </c>
      <c r="L65" s="158">
        <f t="shared" si="27"/>
        <v>0</v>
      </c>
      <c r="M65" s="158">
        <f t="shared" si="28"/>
        <v>30.4</v>
      </c>
      <c r="N65" s="158">
        <f t="shared" si="29"/>
        <v>0</v>
      </c>
      <c r="O65" s="158">
        <f t="shared" si="30"/>
        <v>30.4</v>
      </c>
    </row>
    <row r="66" spans="1:15" s="9" customFormat="1" ht="15" customHeight="1">
      <c r="A66" s="80" t="s">
        <v>350</v>
      </c>
      <c r="B66" s="12" t="s">
        <v>57</v>
      </c>
      <c r="C66" s="82" t="s">
        <v>36</v>
      </c>
      <c r="D66" s="86">
        <v>1</v>
      </c>
      <c r="E66" s="146"/>
      <c r="F66" s="156"/>
      <c r="G66" s="156"/>
      <c r="H66" s="156">
        <v>15.2</v>
      </c>
      <c r="I66" s="156">
        <f t="shared" si="24"/>
        <v>0</v>
      </c>
      <c r="J66" s="157">
        <f t="shared" si="25"/>
        <v>15.2</v>
      </c>
      <c r="K66" s="158">
        <f t="shared" si="26"/>
        <v>0</v>
      </c>
      <c r="L66" s="158">
        <f t="shared" si="27"/>
        <v>0</v>
      </c>
      <c r="M66" s="158">
        <f t="shared" si="28"/>
        <v>15.2</v>
      </c>
      <c r="N66" s="158">
        <f t="shared" si="29"/>
        <v>0</v>
      </c>
      <c r="O66" s="158">
        <f t="shared" si="30"/>
        <v>15.2</v>
      </c>
    </row>
    <row r="67" spans="1:15" s="9" customFormat="1" ht="15" customHeight="1">
      <c r="A67" s="80" t="s">
        <v>351</v>
      </c>
      <c r="B67" s="12" t="s">
        <v>58</v>
      </c>
      <c r="C67" s="82" t="s">
        <v>36</v>
      </c>
      <c r="D67" s="86">
        <v>1</v>
      </c>
      <c r="E67" s="146"/>
      <c r="F67" s="156"/>
      <c r="G67" s="156"/>
      <c r="H67" s="156">
        <v>36.7</v>
      </c>
      <c r="I67" s="156">
        <f t="shared" si="24"/>
        <v>0</v>
      </c>
      <c r="J67" s="157">
        <f t="shared" si="25"/>
        <v>36.7</v>
      </c>
      <c r="K67" s="158">
        <f t="shared" si="26"/>
        <v>0</v>
      </c>
      <c r="L67" s="158">
        <f t="shared" si="27"/>
        <v>0</v>
      </c>
      <c r="M67" s="158">
        <f t="shared" si="28"/>
        <v>36.7</v>
      </c>
      <c r="N67" s="158">
        <f t="shared" si="29"/>
        <v>0</v>
      </c>
      <c r="O67" s="158">
        <f t="shared" si="30"/>
        <v>36.7</v>
      </c>
    </row>
    <row r="68" spans="1:15" s="9" customFormat="1" ht="25.5">
      <c r="A68" s="80" t="s">
        <v>352</v>
      </c>
      <c r="B68" s="12" t="s">
        <v>246</v>
      </c>
      <c r="C68" s="82" t="s">
        <v>245</v>
      </c>
      <c r="D68" s="86">
        <v>1</v>
      </c>
      <c r="E68" s="146"/>
      <c r="F68" s="156"/>
      <c r="G68" s="156"/>
      <c r="H68" s="156">
        <v>35</v>
      </c>
      <c r="I68" s="156"/>
      <c r="J68" s="157"/>
      <c r="K68" s="157">
        <f t="shared" si="26"/>
        <v>0</v>
      </c>
      <c r="L68" s="157">
        <f t="shared" si="27"/>
        <v>0</v>
      </c>
      <c r="M68" s="157">
        <f t="shared" si="28"/>
        <v>35</v>
      </c>
      <c r="N68" s="158">
        <f aca="true" t="shared" si="31" ref="N68:N88">ROUND(I68*D68,2)</f>
        <v>0</v>
      </c>
      <c r="O68" s="158">
        <f aca="true" t="shared" si="32" ref="O68:O88">SUM(L68:N68)</f>
        <v>35</v>
      </c>
    </row>
    <row r="69" spans="1:15" s="9" customFormat="1" ht="25.5">
      <c r="A69" s="80" t="s">
        <v>353</v>
      </c>
      <c r="B69" s="23" t="s">
        <v>258</v>
      </c>
      <c r="C69" s="59" t="s">
        <v>38</v>
      </c>
      <c r="D69" s="59">
        <f>D70+D71</f>
        <v>26</v>
      </c>
      <c r="E69" s="146">
        <v>0.84</v>
      </c>
      <c r="F69" s="143">
        <f>$F$1</f>
        <v>3.8</v>
      </c>
      <c r="G69" s="143">
        <f>ROUND(E69*F69,2)</f>
        <v>3.19</v>
      </c>
      <c r="H69" s="143"/>
      <c r="I69" s="143">
        <f aca="true" t="shared" si="33" ref="I69:I87">ROUND(G69*$I$1,2)</f>
        <v>0.26</v>
      </c>
      <c r="J69" s="144">
        <f aca="true" t="shared" si="34" ref="J69:J88">SUM(G69:I69)</f>
        <v>3.45</v>
      </c>
      <c r="K69" s="145">
        <f t="shared" si="26"/>
        <v>21.84</v>
      </c>
      <c r="L69" s="145">
        <f t="shared" si="27"/>
        <v>82.94</v>
      </c>
      <c r="M69" s="145">
        <f t="shared" si="28"/>
        <v>0</v>
      </c>
      <c r="N69" s="145">
        <f t="shared" si="31"/>
        <v>6.76</v>
      </c>
      <c r="O69" s="145">
        <f t="shared" si="32"/>
        <v>89.7</v>
      </c>
    </row>
    <row r="70" spans="1:15" s="9" customFormat="1" ht="38.25">
      <c r="A70" s="80" t="s">
        <v>354</v>
      </c>
      <c r="B70" s="99" t="s">
        <v>257</v>
      </c>
      <c r="C70" s="116" t="s">
        <v>38</v>
      </c>
      <c r="D70" s="16">
        <v>24</v>
      </c>
      <c r="E70" s="146"/>
      <c r="F70" s="156"/>
      <c r="G70" s="156"/>
      <c r="H70" s="156">
        <f>ROUND(5.47*0.9,2)</f>
        <v>4.92</v>
      </c>
      <c r="I70" s="156">
        <f t="shared" si="33"/>
        <v>0</v>
      </c>
      <c r="J70" s="157">
        <f t="shared" si="34"/>
        <v>4.92</v>
      </c>
      <c r="K70" s="158">
        <f aca="true" t="shared" si="35" ref="K70:K88">ROUND(D70*E70,2)</f>
        <v>0</v>
      </c>
      <c r="L70" s="158">
        <f aca="true" t="shared" si="36" ref="L70:L88">ROUND(D70*G70,2)</f>
        <v>0</v>
      </c>
      <c r="M70" s="158">
        <f aca="true" t="shared" si="37" ref="M70:M88">ROUND(D70*H70,2)</f>
        <v>118.08</v>
      </c>
      <c r="N70" s="158">
        <f t="shared" si="31"/>
        <v>0</v>
      </c>
      <c r="O70" s="158">
        <f t="shared" si="32"/>
        <v>118.08</v>
      </c>
    </row>
    <row r="71" spans="1:15" s="9" customFormat="1" ht="25.5">
      <c r="A71" s="80" t="s">
        <v>355</v>
      </c>
      <c r="B71" s="99" t="s">
        <v>256</v>
      </c>
      <c r="C71" s="116" t="s">
        <v>38</v>
      </c>
      <c r="D71" s="16">
        <v>2</v>
      </c>
      <c r="E71" s="146"/>
      <c r="F71" s="156"/>
      <c r="G71" s="156"/>
      <c r="H71" s="156">
        <f>ROUND(2.65*0.9,2)</f>
        <v>2.39</v>
      </c>
      <c r="I71" s="156">
        <f t="shared" si="33"/>
        <v>0</v>
      </c>
      <c r="J71" s="157">
        <f t="shared" si="34"/>
        <v>2.39</v>
      </c>
      <c r="K71" s="158">
        <f t="shared" si="35"/>
        <v>0</v>
      </c>
      <c r="L71" s="158">
        <f t="shared" si="36"/>
        <v>0</v>
      </c>
      <c r="M71" s="158">
        <f t="shared" si="37"/>
        <v>4.78</v>
      </c>
      <c r="N71" s="158">
        <f t="shared" si="31"/>
        <v>0</v>
      </c>
      <c r="O71" s="158">
        <f t="shared" si="32"/>
        <v>4.78</v>
      </c>
    </row>
    <row r="72" spans="1:15" s="150" customFormat="1" ht="15" customHeight="1">
      <c r="A72" s="80" t="s">
        <v>356</v>
      </c>
      <c r="B72" s="23" t="s">
        <v>247</v>
      </c>
      <c r="C72" s="161" t="s">
        <v>45</v>
      </c>
      <c r="D72" s="161">
        <v>35</v>
      </c>
      <c r="E72" s="148">
        <v>0.65</v>
      </c>
      <c r="F72" s="143">
        <f>$F$1</f>
        <v>3.8</v>
      </c>
      <c r="G72" s="143">
        <f>ROUND(E72*F72,2)</f>
        <v>2.47</v>
      </c>
      <c r="H72" s="143"/>
      <c r="I72" s="143">
        <f t="shared" si="33"/>
        <v>0.2</v>
      </c>
      <c r="J72" s="144">
        <f t="shared" si="34"/>
        <v>2.67</v>
      </c>
      <c r="K72" s="145">
        <f t="shared" si="35"/>
        <v>22.75</v>
      </c>
      <c r="L72" s="145">
        <f t="shared" si="36"/>
        <v>86.45</v>
      </c>
      <c r="M72" s="145">
        <f t="shared" si="37"/>
        <v>0</v>
      </c>
      <c r="N72" s="145">
        <f t="shared" si="31"/>
        <v>7</v>
      </c>
      <c r="O72" s="145">
        <f t="shared" si="32"/>
        <v>93.45</v>
      </c>
    </row>
    <row r="73" spans="1:15" s="9" customFormat="1" ht="38.25">
      <c r="A73" s="80" t="s">
        <v>357</v>
      </c>
      <c r="B73" s="12" t="s">
        <v>249</v>
      </c>
      <c r="C73" s="116" t="s">
        <v>45</v>
      </c>
      <c r="D73" s="16">
        <v>35</v>
      </c>
      <c r="E73" s="160"/>
      <c r="F73" s="156"/>
      <c r="G73" s="156"/>
      <c r="H73" s="156">
        <v>1.05</v>
      </c>
      <c r="I73" s="156">
        <f t="shared" si="33"/>
        <v>0</v>
      </c>
      <c r="J73" s="157">
        <f t="shared" si="34"/>
        <v>1.05</v>
      </c>
      <c r="K73" s="158">
        <f t="shared" si="35"/>
        <v>0</v>
      </c>
      <c r="L73" s="158">
        <f t="shared" si="36"/>
        <v>0</v>
      </c>
      <c r="M73" s="158">
        <f t="shared" si="37"/>
        <v>36.75</v>
      </c>
      <c r="N73" s="158">
        <f t="shared" si="31"/>
        <v>0</v>
      </c>
      <c r="O73" s="158">
        <f t="shared" si="32"/>
        <v>36.75</v>
      </c>
    </row>
    <row r="74" spans="1:15" s="9" customFormat="1" ht="15" customHeight="1">
      <c r="A74" s="80" t="s">
        <v>358</v>
      </c>
      <c r="B74" s="12" t="s">
        <v>250</v>
      </c>
      <c r="C74" s="116" t="s">
        <v>38</v>
      </c>
      <c r="D74" s="16">
        <v>30</v>
      </c>
      <c r="E74" s="160"/>
      <c r="F74" s="156"/>
      <c r="G74" s="156"/>
      <c r="H74" s="156">
        <v>5.2</v>
      </c>
      <c r="I74" s="156">
        <f t="shared" si="33"/>
        <v>0</v>
      </c>
      <c r="J74" s="157">
        <f t="shared" si="34"/>
        <v>5.2</v>
      </c>
      <c r="K74" s="158">
        <f t="shared" si="35"/>
        <v>0</v>
      </c>
      <c r="L74" s="158">
        <f t="shared" si="36"/>
        <v>0</v>
      </c>
      <c r="M74" s="158">
        <f t="shared" si="37"/>
        <v>156</v>
      </c>
      <c r="N74" s="158">
        <f t="shared" si="31"/>
        <v>0</v>
      </c>
      <c r="O74" s="158">
        <f t="shared" si="32"/>
        <v>156</v>
      </c>
    </row>
    <row r="75" spans="1:15" s="150" customFormat="1" ht="15" customHeight="1">
      <c r="A75" s="80" t="s">
        <v>359</v>
      </c>
      <c r="B75" s="11" t="s">
        <v>122</v>
      </c>
      <c r="C75" s="10" t="s">
        <v>36</v>
      </c>
      <c r="D75" s="65">
        <f>D76+D77+D78</f>
        <v>5</v>
      </c>
      <c r="E75" s="148">
        <v>1.2</v>
      </c>
      <c r="F75" s="143">
        <f>$F$1</f>
        <v>3.8</v>
      </c>
      <c r="G75" s="143">
        <f>ROUND(E75*F75,2)</f>
        <v>4.56</v>
      </c>
      <c r="H75" s="143"/>
      <c r="I75" s="143">
        <f t="shared" si="33"/>
        <v>0.36</v>
      </c>
      <c r="J75" s="144">
        <f t="shared" si="34"/>
        <v>4.92</v>
      </c>
      <c r="K75" s="145">
        <f t="shared" si="35"/>
        <v>6</v>
      </c>
      <c r="L75" s="145">
        <f t="shared" si="36"/>
        <v>22.8</v>
      </c>
      <c r="M75" s="145">
        <f t="shared" si="37"/>
        <v>0</v>
      </c>
      <c r="N75" s="145">
        <f t="shared" si="31"/>
        <v>1.8</v>
      </c>
      <c r="O75" s="145">
        <f t="shared" si="32"/>
        <v>24.6</v>
      </c>
    </row>
    <row r="76" spans="1:15" s="9" customFormat="1" ht="15" customHeight="1">
      <c r="A76" s="80" t="s">
        <v>360</v>
      </c>
      <c r="B76" s="12" t="s">
        <v>59</v>
      </c>
      <c r="C76" s="82" t="s">
        <v>36</v>
      </c>
      <c r="D76" s="86">
        <v>2</v>
      </c>
      <c r="E76" s="146"/>
      <c r="F76" s="156"/>
      <c r="G76" s="156"/>
      <c r="H76" s="156">
        <v>62.5</v>
      </c>
      <c r="I76" s="156">
        <f t="shared" si="33"/>
        <v>0</v>
      </c>
      <c r="J76" s="157">
        <f t="shared" si="34"/>
        <v>62.5</v>
      </c>
      <c r="K76" s="158">
        <f t="shared" si="35"/>
        <v>0</v>
      </c>
      <c r="L76" s="158">
        <f t="shared" si="36"/>
        <v>0</v>
      </c>
      <c r="M76" s="158">
        <f t="shared" si="37"/>
        <v>125</v>
      </c>
      <c r="N76" s="158">
        <f t="shared" si="31"/>
        <v>0</v>
      </c>
      <c r="O76" s="158">
        <f t="shared" si="32"/>
        <v>125</v>
      </c>
    </row>
    <row r="77" spans="1:15" s="9" customFormat="1" ht="15" customHeight="1">
      <c r="A77" s="80" t="s">
        <v>361</v>
      </c>
      <c r="B77" s="12" t="s">
        <v>60</v>
      </c>
      <c r="C77" s="82" t="s">
        <v>36</v>
      </c>
      <c r="D77" s="86">
        <v>1</v>
      </c>
      <c r="E77" s="146"/>
      <c r="F77" s="156"/>
      <c r="G77" s="156"/>
      <c r="H77" s="156">
        <v>14.25</v>
      </c>
      <c r="I77" s="156">
        <f t="shared" si="33"/>
        <v>0</v>
      </c>
      <c r="J77" s="157">
        <f t="shared" si="34"/>
        <v>14.25</v>
      </c>
      <c r="K77" s="158">
        <f t="shared" si="35"/>
        <v>0</v>
      </c>
      <c r="L77" s="158">
        <f t="shared" si="36"/>
        <v>0</v>
      </c>
      <c r="M77" s="158">
        <f t="shared" si="37"/>
        <v>14.25</v>
      </c>
      <c r="N77" s="158">
        <f t="shared" si="31"/>
        <v>0</v>
      </c>
      <c r="O77" s="158">
        <f t="shared" si="32"/>
        <v>14.25</v>
      </c>
    </row>
    <row r="78" spans="1:15" s="9" customFormat="1" ht="15" customHeight="1">
      <c r="A78" s="80" t="s">
        <v>362</v>
      </c>
      <c r="B78" s="12" t="s">
        <v>61</v>
      </c>
      <c r="C78" s="82" t="s">
        <v>36</v>
      </c>
      <c r="D78" s="86">
        <v>2</v>
      </c>
      <c r="E78" s="146"/>
      <c r="F78" s="156"/>
      <c r="G78" s="156"/>
      <c r="H78" s="156">
        <v>75</v>
      </c>
      <c r="I78" s="156">
        <f t="shared" si="33"/>
        <v>0</v>
      </c>
      <c r="J78" s="157">
        <f t="shared" si="34"/>
        <v>75</v>
      </c>
      <c r="K78" s="158">
        <f t="shared" si="35"/>
        <v>0</v>
      </c>
      <c r="L78" s="158">
        <f t="shared" si="36"/>
        <v>0</v>
      </c>
      <c r="M78" s="158">
        <f t="shared" si="37"/>
        <v>150</v>
      </c>
      <c r="N78" s="158">
        <f t="shared" si="31"/>
        <v>0</v>
      </c>
      <c r="O78" s="158">
        <f t="shared" si="32"/>
        <v>150</v>
      </c>
    </row>
    <row r="79" spans="1:15" s="150" customFormat="1" ht="25.5">
      <c r="A79" s="80" t="s">
        <v>363</v>
      </c>
      <c r="B79" s="11" t="s">
        <v>248</v>
      </c>
      <c r="C79" s="10" t="s">
        <v>38</v>
      </c>
      <c r="D79" s="65">
        <f>D80</f>
        <v>18.3</v>
      </c>
      <c r="E79" s="148">
        <v>1.2</v>
      </c>
      <c r="F79" s="143">
        <f>$F$1</f>
        <v>3.8</v>
      </c>
      <c r="G79" s="143">
        <f>ROUND(E79*F79,2)</f>
        <v>4.56</v>
      </c>
      <c r="H79" s="143"/>
      <c r="I79" s="143">
        <f t="shared" si="33"/>
        <v>0.36</v>
      </c>
      <c r="J79" s="144">
        <f t="shared" si="34"/>
        <v>4.92</v>
      </c>
      <c r="K79" s="145">
        <f t="shared" si="35"/>
        <v>21.96</v>
      </c>
      <c r="L79" s="145">
        <f t="shared" si="36"/>
        <v>83.45</v>
      </c>
      <c r="M79" s="145">
        <f t="shared" si="37"/>
        <v>0</v>
      </c>
      <c r="N79" s="145">
        <f t="shared" si="31"/>
        <v>6.59</v>
      </c>
      <c r="O79" s="145">
        <f t="shared" si="32"/>
        <v>90.04</v>
      </c>
    </row>
    <row r="80" spans="1:15" s="9" customFormat="1" ht="15" customHeight="1">
      <c r="A80" s="80" t="s">
        <v>364</v>
      </c>
      <c r="B80" s="12" t="s">
        <v>251</v>
      </c>
      <c r="C80" s="82" t="s">
        <v>38</v>
      </c>
      <c r="D80" s="86">
        <f>15+1.8+0.5+1</f>
        <v>18.3</v>
      </c>
      <c r="E80" s="146"/>
      <c r="F80" s="72"/>
      <c r="G80" s="31"/>
      <c r="H80" s="31">
        <v>2.6</v>
      </c>
      <c r="I80" s="156">
        <f t="shared" si="33"/>
        <v>0</v>
      </c>
      <c r="J80" s="157">
        <f t="shared" si="34"/>
        <v>2.6</v>
      </c>
      <c r="K80" s="158">
        <f t="shared" si="35"/>
        <v>0</v>
      </c>
      <c r="L80" s="158">
        <f t="shared" si="36"/>
        <v>0</v>
      </c>
      <c r="M80" s="158">
        <f t="shared" si="37"/>
        <v>47.58</v>
      </c>
      <c r="N80" s="158">
        <f t="shared" si="31"/>
        <v>0</v>
      </c>
      <c r="O80" s="158">
        <f t="shared" si="32"/>
        <v>47.58</v>
      </c>
    </row>
    <row r="81" spans="1:15" s="9" customFormat="1" ht="15" customHeight="1">
      <c r="A81" s="80" t="s">
        <v>365</v>
      </c>
      <c r="B81" s="84" t="s">
        <v>62</v>
      </c>
      <c r="C81" s="82" t="s">
        <v>36</v>
      </c>
      <c r="D81" s="86">
        <v>1</v>
      </c>
      <c r="E81" s="147"/>
      <c r="F81" s="72"/>
      <c r="G81" s="31"/>
      <c r="H81" s="31">
        <v>4.8</v>
      </c>
      <c r="I81" s="156">
        <f t="shared" si="33"/>
        <v>0</v>
      </c>
      <c r="J81" s="157">
        <f t="shared" si="34"/>
        <v>4.8</v>
      </c>
      <c r="K81" s="158">
        <f t="shared" si="35"/>
        <v>0</v>
      </c>
      <c r="L81" s="158">
        <f t="shared" si="36"/>
        <v>0</v>
      </c>
      <c r="M81" s="158">
        <f t="shared" si="37"/>
        <v>4.8</v>
      </c>
      <c r="N81" s="158">
        <f t="shared" si="31"/>
        <v>0</v>
      </c>
      <c r="O81" s="158">
        <f t="shared" si="32"/>
        <v>4.8</v>
      </c>
    </row>
    <row r="82" spans="1:15" s="9" customFormat="1" ht="15" customHeight="1">
      <c r="A82" s="80" t="s">
        <v>366</v>
      </c>
      <c r="B82" s="12" t="s">
        <v>123</v>
      </c>
      <c r="C82" s="82" t="s">
        <v>36</v>
      </c>
      <c r="D82" s="86">
        <v>1</v>
      </c>
      <c r="E82" s="146"/>
      <c r="F82" s="72"/>
      <c r="G82" s="31"/>
      <c r="H82" s="31">
        <v>1.25</v>
      </c>
      <c r="I82" s="156">
        <f t="shared" si="33"/>
        <v>0</v>
      </c>
      <c r="J82" s="157">
        <f t="shared" si="34"/>
        <v>1.25</v>
      </c>
      <c r="K82" s="158">
        <f t="shared" si="35"/>
        <v>0</v>
      </c>
      <c r="L82" s="158">
        <f t="shared" si="36"/>
        <v>0</v>
      </c>
      <c r="M82" s="158">
        <f t="shared" si="37"/>
        <v>1.25</v>
      </c>
      <c r="N82" s="158">
        <f t="shared" si="31"/>
        <v>0</v>
      </c>
      <c r="O82" s="158">
        <f t="shared" si="32"/>
        <v>1.25</v>
      </c>
    </row>
    <row r="83" spans="1:15" s="9" customFormat="1" ht="15" customHeight="1">
      <c r="A83" s="80" t="s">
        <v>367</v>
      </c>
      <c r="B83" s="12" t="s">
        <v>63</v>
      </c>
      <c r="C83" s="82" t="s">
        <v>36</v>
      </c>
      <c r="D83" s="82">
        <v>1</v>
      </c>
      <c r="E83" s="146"/>
      <c r="F83" s="72"/>
      <c r="G83" s="31"/>
      <c r="H83" s="31">
        <v>3.2</v>
      </c>
      <c r="I83" s="156">
        <f t="shared" si="33"/>
        <v>0</v>
      </c>
      <c r="J83" s="157">
        <f t="shared" si="34"/>
        <v>3.2</v>
      </c>
      <c r="K83" s="158">
        <f t="shared" si="35"/>
        <v>0</v>
      </c>
      <c r="L83" s="158">
        <f t="shared" si="36"/>
        <v>0</v>
      </c>
      <c r="M83" s="158">
        <f t="shared" si="37"/>
        <v>3.2</v>
      </c>
      <c r="N83" s="158">
        <f t="shared" si="31"/>
        <v>0</v>
      </c>
      <c r="O83" s="158">
        <f t="shared" si="32"/>
        <v>3.2</v>
      </c>
    </row>
    <row r="84" spans="1:15" s="150" customFormat="1" ht="25.5">
      <c r="A84" s="80" t="s">
        <v>368</v>
      </c>
      <c r="B84" s="11" t="s">
        <v>252</v>
      </c>
      <c r="C84" s="10" t="s">
        <v>44</v>
      </c>
      <c r="D84" s="65">
        <v>2</v>
      </c>
      <c r="E84" s="148">
        <v>0.8</v>
      </c>
      <c r="F84" s="143">
        <f>$F$1</f>
        <v>3.8</v>
      </c>
      <c r="G84" s="143">
        <f>ROUND(E84*F84,2)</f>
        <v>3.04</v>
      </c>
      <c r="H84" s="143"/>
      <c r="I84" s="143">
        <f t="shared" si="33"/>
        <v>0.24</v>
      </c>
      <c r="J84" s="144">
        <f t="shared" si="34"/>
        <v>3.28</v>
      </c>
      <c r="K84" s="145">
        <f t="shared" si="35"/>
        <v>1.6</v>
      </c>
      <c r="L84" s="145">
        <f t="shared" si="36"/>
        <v>6.08</v>
      </c>
      <c r="M84" s="145">
        <f t="shared" si="37"/>
        <v>0</v>
      </c>
      <c r="N84" s="145">
        <f t="shared" si="31"/>
        <v>0.48</v>
      </c>
      <c r="O84" s="145">
        <f t="shared" si="32"/>
        <v>6.56</v>
      </c>
    </row>
    <row r="85" spans="1:15" s="9" customFormat="1" ht="15" customHeight="1">
      <c r="A85" s="80" t="s">
        <v>369</v>
      </c>
      <c r="B85" s="87" t="s">
        <v>253</v>
      </c>
      <c r="C85" s="10" t="s">
        <v>38</v>
      </c>
      <c r="D85" s="88">
        <v>18.3</v>
      </c>
      <c r="E85" s="148">
        <v>0.22</v>
      </c>
      <c r="F85" s="143">
        <f>$F$1</f>
        <v>3.8</v>
      </c>
      <c r="G85" s="143">
        <f>ROUND(E85*F85,2)</f>
        <v>0.84</v>
      </c>
      <c r="H85" s="143"/>
      <c r="I85" s="143">
        <f t="shared" si="33"/>
        <v>0.07</v>
      </c>
      <c r="J85" s="144">
        <f t="shared" si="34"/>
        <v>0.91</v>
      </c>
      <c r="K85" s="145">
        <f t="shared" si="35"/>
        <v>4.03</v>
      </c>
      <c r="L85" s="145">
        <f t="shared" si="36"/>
        <v>15.37</v>
      </c>
      <c r="M85" s="145">
        <f t="shared" si="37"/>
        <v>0</v>
      </c>
      <c r="N85" s="145">
        <f t="shared" si="31"/>
        <v>1.28</v>
      </c>
      <c r="O85" s="145">
        <f t="shared" si="32"/>
        <v>16.65</v>
      </c>
    </row>
    <row r="86" spans="1:15" s="9" customFormat="1" ht="15" customHeight="1">
      <c r="A86" s="80" t="s">
        <v>370</v>
      </c>
      <c r="B86" s="12" t="s">
        <v>64</v>
      </c>
      <c r="C86" s="82" t="s">
        <v>35</v>
      </c>
      <c r="D86" s="82">
        <v>6</v>
      </c>
      <c r="E86" s="146"/>
      <c r="F86" s="72"/>
      <c r="G86" s="31"/>
      <c r="H86" s="31">
        <v>1.3</v>
      </c>
      <c r="I86" s="156">
        <f t="shared" si="33"/>
        <v>0</v>
      </c>
      <c r="J86" s="157">
        <f t="shared" si="34"/>
        <v>1.3</v>
      </c>
      <c r="K86" s="158">
        <f t="shared" si="35"/>
        <v>0</v>
      </c>
      <c r="L86" s="158">
        <f t="shared" si="36"/>
        <v>0</v>
      </c>
      <c r="M86" s="158">
        <f t="shared" si="37"/>
        <v>7.8</v>
      </c>
      <c r="N86" s="158">
        <f t="shared" si="31"/>
        <v>0</v>
      </c>
      <c r="O86" s="158">
        <f t="shared" si="32"/>
        <v>7.8</v>
      </c>
    </row>
    <row r="87" spans="1:15" s="9" customFormat="1" ht="15" customHeight="1">
      <c r="A87" s="80" t="s">
        <v>371</v>
      </c>
      <c r="B87" s="12" t="s">
        <v>65</v>
      </c>
      <c r="C87" s="82" t="s">
        <v>43</v>
      </c>
      <c r="D87" s="82">
        <v>10</v>
      </c>
      <c r="E87" s="146"/>
      <c r="F87" s="72"/>
      <c r="G87" s="31"/>
      <c r="H87" s="31">
        <v>0.8</v>
      </c>
      <c r="I87" s="156">
        <f t="shared" si="33"/>
        <v>0</v>
      </c>
      <c r="J87" s="157">
        <f t="shared" si="34"/>
        <v>0.8</v>
      </c>
      <c r="K87" s="158">
        <f t="shared" si="35"/>
        <v>0</v>
      </c>
      <c r="L87" s="158">
        <f t="shared" si="36"/>
        <v>0</v>
      </c>
      <c r="M87" s="158">
        <f t="shared" si="37"/>
        <v>8</v>
      </c>
      <c r="N87" s="158">
        <f t="shared" si="31"/>
        <v>0</v>
      </c>
      <c r="O87" s="158">
        <f t="shared" si="32"/>
        <v>8</v>
      </c>
    </row>
    <row r="88" spans="1:15" s="9" customFormat="1" ht="26.25" thickBot="1">
      <c r="A88" s="80" t="s">
        <v>372</v>
      </c>
      <c r="B88" s="12" t="s">
        <v>255</v>
      </c>
      <c r="C88" s="82" t="s">
        <v>35</v>
      </c>
      <c r="D88" s="82">
        <v>1</v>
      </c>
      <c r="E88" s="146"/>
      <c r="F88" s="72"/>
      <c r="G88" s="31"/>
      <c r="H88" s="31">
        <v>55</v>
      </c>
      <c r="I88" s="156"/>
      <c r="J88" s="157">
        <f t="shared" si="34"/>
        <v>55</v>
      </c>
      <c r="K88" s="158">
        <f t="shared" si="35"/>
        <v>0</v>
      </c>
      <c r="L88" s="158">
        <f t="shared" si="36"/>
        <v>0</v>
      </c>
      <c r="M88" s="158">
        <f t="shared" si="37"/>
        <v>55</v>
      </c>
      <c r="N88" s="158">
        <f t="shared" si="31"/>
        <v>0</v>
      </c>
      <c r="O88" s="158">
        <f t="shared" si="32"/>
        <v>55</v>
      </c>
    </row>
    <row r="89" spans="1:15" s="9" customFormat="1" ht="15.75" thickBot="1">
      <c r="A89" s="392" t="s">
        <v>254</v>
      </c>
      <c r="B89" s="393"/>
      <c r="C89" s="393"/>
      <c r="D89" s="393"/>
      <c r="E89" s="393"/>
      <c r="F89" s="393"/>
      <c r="G89" s="393"/>
      <c r="H89" s="393"/>
      <c r="I89" s="393"/>
      <c r="J89" s="394"/>
      <c r="K89" s="31"/>
      <c r="L89" s="31"/>
      <c r="M89" s="31"/>
      <c r="N89" s="31"/>
      <c r="O89" s="31"/>
    </row>
    <row r="90" spans="1:15" s="9" customFormat="1" ht="12.75">
      <c r="A90" s="80" t="s">
        <v>373</v>
      </c>
      <c r="B90" s="89" t="s">
        <v>124</v>
      </c>
      <c r="C90" s="19" t="s">
        <v>35</v>
      </c>
      <c r="D90" s="66">
        <v>1</v>
      </c>
      <c r="E90" s="148">
        <v>1.3</v>
      </c>
      <c r="F90" s="143">
        <f>$F$1</f>
        <v>3.8</v>
      </c>
      <c r="G90" s="143">
        <f>ROUND(E90*F90,2)</f>
        <v>4.94</v>
      </c>
      <c r="H90" s="143"/>
      <c r="I90" s="143">
        <f aca="true" t="shared" si="38" ref="I90:I98">ROUND(G90*$I$1,2)</f>
        <v>0.4</v>
      </c>
      <c r="J90" s="144">
        <f aca="true" t="shared" si="39" ref="J90:J98">SUM(G90:I90)</f>
        <v>5.34</v>
      </c>
      <c r="K90" s="145">
        <f aca="true" t="shared" si="40" ref="K90:K98">ROUND(D90*E90,2)</f>
        <v>1.3</v>
      </c>
      <c r="L90" s="145">
        <f aca="true" t="shared" si="41" ref="L90:L98">ROUND(D90*G90,2)</f>
        <v>4.94</v>
      </c>
      <c r="M90" s="145">
        <f aca="true" t="shared" si="42" ref="M90:M98">ROUND(D90*H90,2)</f>
        <v>0</v>
      </c>
      <c r="N90" s="145">
        <f aca="true" t="shared" si="43" ref="N90:N98">ROUND(I90*D90,2)</f>
        <v>0.4</v>
      </c>
      <c r="O90" s="145">
        <f aca="true" t="shared" si="44" ref="O90:O98">SUM(L90:N90)</f>
        <v>5.34</v>
      </c>
    </row>
    <row r="91" spans="1:15" s="9" customFormat="1" ht="15" customHeight="1">
      <c r="A91" s="80" t="s">
        <v>374</v>
      </c>
      <c r="B91" s="12" t="s">
        <v>66</v>
      </c>
      <c r="C91" s="82" t="s">
        <v>35</v>
      </c>
      <c r="D91" s="68">
        <v>1</v>
      </c>
      <c r="E91" s="146"/>
      <c r="F91" s="20"/>
      <c r="G91" s="31"/>
      <c r="H91" s="31">
        <v>526</v>
      </c>
      <c r="I91" s="156">
        <f t="shared" si="38"/>
        <v>0</v>
      </c>
      <c r="J91" s="157">
        <f t="shared" si="39"/>
        <v>526</v>
      </c>
      <c r="K91" s="158">
        <f t="shared" si="40"/>
        <v>0</v>
      </c>
      <c r="L91" s="158">
        <f t="shared" si="41"/>
        <v>0</v>
      </c>
      <c r="M91" s="158">
        <f t="shared" si="42"/>
        <v>526</v>
      </c>
      <c r="N91" s="158">
        <f t="shared" si="43"/>
        <v>0</v>
      </c>
      <c r="O91" s="158">
        <f t="shared" si="44"/>
        <v>526</v>
      </c>
    </row>
    <row r="92" spans="1:15" s="9" customFormat="1" ht="15" customHeight="1">
      <c r="A92" s="80" t="s">
        <v>375</v>
      </c>
      <c r="B92" s="151" t="s">
        <v>259</v>
      </c>
      <c r="C92" s="10" t="s">
        <v>38</v>
      </c>
      <c r="D92" s="65">
        <f>D93</f>
        <v>6</v>
      </c>
      <c r="E92" s="148">
        <v>0.8</v>
      </c>
      <c r="F92" s="143">
        <f>$F$1</f>
        <v>3.8</v>
      </c>
      <c r="G92" s="143">
        <f>ROUND(E92*F92,2)</f>
        <v>3.04</v>
      </c>
      <c r="H92" s="143"/>
      <c r="I92" s="143">
        <f t="shared" si="38"/>
        <v>0.24</v>
      </c>
      <c r="J92" s="144">
        <f t="shared" si="39"/>
        <v>3.28</v>
      </c>
      <c r="K92" s="145">
        <f t="shared" si="40"/>
        <v>4.8</v>
      </c>
      <c r="L92" s="145">
        <f t="shared" si="41"/>
        <v>18.24</v>
      </c>
      <c r="M92" s="145">
        <f t="shared" si="42"/>
        <v>0</v>
      </c>
      <c r="N92" s="145">
        <f t="shared" si="43"/>
        <v>1.44</v>
      </c>
      <c r="O92" s="145">
        <f t="shared" si="44"/>
        <v>19.68</v>
      </c>
    </row>
    <row r="93" spans="1:15" s="9" customFormat="1" ht="15" customHeight="1">
      <c r="A93" s="80" t="s">
        <v>376</v>
      </c>
      <c r="B93" s="12" t="s">
        <v>67</v>
      </c>
      <c r="C93" s="82" t="s">
        <v>38</v>
      </c>
      <c r="D93" s="82">
        <v>6</v>
      </c>
      <c r="E93" s="146"/>
      <c r="F93" s="20"/>
      <c r="G93" s="31"/>
      <c r="H93" s="31">
        <v>1.62</v>
      </c>
      <c r="I93" s="156">
        <f t="shared" si="38"/>
        <v>0</v>
      </c>
      <c r="J93" s="157">
        <f t="shared" si="39"/>
        <v>1.62</v>
      </c>
      <c r="K93" s="158">
        <f t="shared" si="40"/>
        <v>0</v>
      </c>
      <c r="L93" s="158">
        <f t="shared" si="41"/>
        <v>0</v>
      </c>
      <c r="M93" s="158">
        <f t="shared" si="42"/>
        <v>9.72</v>
      </c>
      <c r="N93" s="158">
        <f t="shared" si="43"/>
        <v>0</v>
      </c>
      <c r="O93" s="158">
        <f t="shared" si="44"/>
        <v>9.72</v>
      </c>
    </row>
    <row r="94" spans="1:15" s="9" customFormat="1" ht="15" customHeight="1">
      <c r="A94" s="80" t="s">
        <v>377</v>
      </c>
      <c r="B94" s="12" t="s">
        <v>125</v>
      </c>
      <c r="C94" s="82" t="s">
        <v>36</v>
      </c>
      <c r="D94" s="82">
        <v>4</v>
      </c>
      <c r="E94" s="146"/>
      <c r="F94" s="20"/>
      <c r="G94" s="31"/>
      <c r="H94" s="31">
        <v>0.42</v>
      </c>
      <c r="I94" s="156">
        <f t="shared" si="38"/>
        <v>0</v>
      </c>
      <c r="J94" s="157">
        <f t="shared" si="39"/>
        <v>0.42</v>
      </c>
      <c r="K94" s="158">
        <f t="shared" si="40"/>
        <v>0</v>
      </c>
      <c r="L94" s="158">
        <f t="shared" si="41"/>
        <v>0</v>
      </c>
      <c r="M94" s="158">
        <f t="shared" si="42"/>
        <v>1.68</v>
      </c>
      <c r="N94" s="158">
        <f t="shared" si="43"/>
        <v>0</v>
      </c>
      <c r="O94" s="158">
        <f t="shared" si="44"/>
        <v>1.68</v>
      </c>
    </row>
    <row r="95" spans="1:15" s="9" customFormat="1" ht="15" customHeight="1">
      <c r="A95" s="80" t="s">
        <v>378</v>
      </c>
      <c r="B95" s="12" t="s">
        <v>68</v>
      </c>
      <c r="C95" s="82" t="s">
        <v>36</v>
      </c>
      <c r="D95" s="82">
        <v>1</v>
      </c>
      <c r="E95" s="146"/>
      <c r="F95" s="20"/>
      <c r="G95" s="31"/>
      <c r="H95" s="31">
        <v>0.4</v>
      </c>
      <c r="I95" s="156">
        <f t="shared" si="38"/>
        <v>0</v>
      </c>
      <c r="J95" s="157">
        <f t="shared" si="39"/>
        <v>0.4</v>
      </c>
      <c r="K95" s="158">
        <f t="shared" si="40"/>
        <v>0</v>
      </c>
      <c r="L95" s="158">
        <f t="shared" si="41"/>
        <v>0</v>
      </c>
      <c r="M95" s="158">
        <f t="shared" si="42"/>
        <v>0.4</v>
      </c>
      <c r="N95" s="158">
        <f t="shared" si="43"/>
        <v>0</v>
      </c>
      <c r="O95" s="158">
        <f t="shared" si="44"/>
        <v>0.4</v>
      </c>
    </row>
    <row r="96" spans="1:15" s="9" customFormat="1" ht="15" customHeight="1">
      <c r="A96" s="80" t="s">
        <v>379</v>
      </c>
      <c r="B96" s="11" t="s">
        <v>260</v>
      </c>
      <c r="C96" s="10" t="s">
        <v>36</v>
      </c>
      <c r="D96" s="65">
        <f>D97</f>
        <v>1</v>
      </c>
      <c r="E96" s="148">
        <v>0.8</v>
      </c>
      <c r="F96" s="143">
        <f>$F$1</f>
        <v>3.8</v>
      </c>
      <c r="G96" s="143">
        <f>ROUND(E96*F96,2)</f>
        <v>3.04</v>
      </c>
      <c r="H96" s="143"/>
      <c r="I96" s="143">
        <f t="shared" si="38"/>
        <v>0.24</v>
      </c>
      <c r="J96" s="144">
        <f t="shared" si="39"/>
        <v>3.28</v>
      </c>
      <c r="K96" s="145">
        <f t="shared" si="40"/>
        <v>0.8</v>
      </c>
      <c r="L96" s="145">
        <f t="shared" si="41"/>
        <v>3.04</v>
      </c>
      <c r="M96" s="145">
        <f t="shared" si="42"/>
        <v>0</v>
      </c>
      <c r="N96" s="145">
        <f t="shared" si="43"/>
        <v>0.24</v>
      </c>
      <c r="O96" s="145">
        <f t="shared" si="44"/>
        <v>3.28</v>
      </c>
    </row>
    <row r="97" spans="1:15" s="9" customFormat="1" ht="15" customHeight="1">
      <c r="A97" s="80" t="s">
        <v>380</v>
      </c>
      <c r="B97" s="12" t="s">
        <v>69</v>
      </c>
      <c r="C97" s="82" t="s">
        <v>36</v>
      </c>
      <c r="D97" s="82">
        <v>1</v>
      </c>
      <c r="E97" s="146"/>
      <c r="F97" s="20"/>
      <c r="G97" s="31"/>
      <c r="H97" s="31">
        <v>20.47</v>
      </c>
      <c r="I97" s="156">
        <f t="shared" si="38"/>
        <v>0</v>
      </c>
      <c r="J97" s="157">
        <f t="shared" si="39"/>
        <v>20.47</v>
      </c>
      <c r="K97" s="158">
        <f t="shared" si="40"/>
        <v>0</v>
      </c>
      <c r="L97" s="158">
        <f t="shared" si="41"/>
        <v>0</v>
      </c>
      <c r="M97" s="158">
        <f t="shared" si="42"/>
        <v>20.47</v>
      </c>
      <c r="N97" s="158">
        <f t="shared" si="43"/>
        <v>0</v>
      </c>
      <c r="O97" s="158">
        <f t="shared" si="44"/>
        <v>20.47</v>
      </c>
    </row>
    <row r="98" spans="1:15" s="9" customFormat="1" ht="15" customHeight="1" thickBot="1">
      <c r="A98" s="80" t="s">
        <v>381</v>
      </c>
      <c r="B98" s="12" t="s">
        <v>37</v>
      </c>
      <c r="C98" s="82" t="s">
        <v>35</v>
      </c>
      <c r="D98" s="82">
        <v>1</v>
      </c>
      <c r="E98" s="146"/>
      <c r="F98" s="20"/>
      <c r="G98" s="31"/>
      <c r="H98" s="31">
        <v>8.2</v>
      </c>
      <c r="I98" s="156">
        <f t="shared" si="38"/>
        <v>0</v>
      </c>
      <c r="J98" s="157">
        <f t="shared" si="39"/>
        <v>8.2</v>
      </c>
      <c r="K98" s="158">
        <f t="shared" si="40"/>
        <v>0</v>
      </c>
      <c r="L98" s="158">
        <f t="shared" si="41"/>
        <v>0</v>
      </c>
      <c r="M98" s="158">
        <f t="shared" si="42"/>
        <v>8.2</v>
      </c>
      <c r="N98" s="158">
        <f t="shared" si="43"/>
        <v>0</v>
      </c>
      <c r="O98" s="158">
        <f t="shared" si="44"/>
        <v>8.2</v>
      </c>
    </row>
    <row r="99" spans="1:15" s="9" customFormat="1" ht="15.75" thickBot="1">
      <c r="A99" s="392" t="s">
        <v>261</v>
      </c>
      <c r="B99" s="393"/>
      <c r="C99" s="393"/>
      <c r="D99" s="393"/>
      <c r="E99" s="393"/>
      <c r="F99" s="393"/>
      <c r="G99" s="393"/>
      <c r="H99" s="393"/>
      <c r="I99" s="393"/>
      <c r="J99" s="394"/>
      <c r="K99" s="31"/>
      <c r="L99" s="31"/>
      <c r="M99" s="31"/>
      <c r="N99" s="31"/>
      <c r="O99" s="31"/>
    </row>
    <row r="100" spans="1:15" s="9" customFormat="1" ht="38.25">
      <c r="A100" s="80" t="s">
        <v>382</v>
      </c>
      <c r="B100" s="89" t="s">
        <v>263</v>
      </c>
      <c r="C100" s="90" t="s">
        <v>35</v>
      </c>
      <c r="D100" s="90">
        <v>1</v>
      </c>
      <c r="E100" s="148">
        <v>16</v>
      </c>
      <c r="F100" s="143">
        <f>$F$1</f>
        <v>3.8</v>
      </c>
      <c r="G100" s="143">
        <f>ROUND(E100*F100,2)</f>
        <v>60.8</v>
      </c>
      <c r="H100" s="143"/>
      <c r="I100" s="143">
        <f>ROUND(G100*$I$1,2)</f>
        <v>4.86</v>
      </c>
      <c r="J100" s="144">
        <f>SUM(G100:I100)</f>
        <v>65.66</v>
      </c>
      <c r="K100" s="145">
        <f>ROUND(D100*E100,2)</f>
        <v>16</v>
      </c>
      <c r="L100" s="145">
        <f>ROUND(D100*G100,2)</f>
        <v>60.8</v>
      </c>
      <c r="M100" s="145">
        <f>ROUND(D100*H100,2)</f>
        <v>0</v>
      </c>
      <c r="N100" s="145">
        <f>ROUND(I100*D100,2)</f>
        <v>4.86</v>
      </c>
      <c r="O100" s="145">
        <f>SUM(L100:N100)</f>
        <v>65.66</v>
      </c>
    </row>
    <row r="101" spans="1:15" s="9" customFormat="1" ht="38.25">
      <c r="A101" s="80" t="s">
        <v>383</v>
      </c>
      <c r="B101" s="12" t="s">
        <v>262</v>
      </c>
      <c r="C101" s="91" t="s">
        <v>35</v>
      </c>
      <c r="D101" s="91">
        <v>1</v>
      </c>
      <c r="E101" s="146"/>
      <c r="F101" s="20"/>
      <c r="G101" s="31"/>
      <c r="H101" s="31">
        <v>256</v>
      </c>
      <c r="I101" s="156">
        <f>ROUND(G101*$I$1,2)</f>
        <v>0</v>
      </c>
      <c r="J101" s="157">
        <f>SUM(G101:I101)</f>
        <v>256</v>
      </c>
      <c r="K101" s="158">
        <f>ROUND(D101*E101,2)</f>
        <v>0</v>
      </c>
      <c r="L101" s="158">
        <f>ROUND(D101*G101,2)</f>
        <v>0</v>
      </c>
      <c r="M101" s="158">
        <f>ROUND(D101*H101,2)</f>
        <v>256</v>
      </c>
      <c r="N101" s="158">
        <f>ROUND(I101*D101,2)</f>
        <v>0</v>
      </c>
      <c r="O101" s="158">
        <f>SUM(L101:N101)</f>
        <v>256</v>
      </c>
    </row>
    <row r="102" spans="1:15" s="9" customFormat="1" ht="51">
      <c r="A102" s="80" t="s">
        <v>384</v>
      </c>
      <c r="B102" s="12" t="s">
        <v>70</v>
      </c>
      <c r="C102" s="91" t="s">
        <v>35</v>
      </c>
      <c r="D102" s="91">
        <v>1</v>
      </c>
      <c r="E102" s="147"/>
      <c r="F102" s="72"/>
      <c r="G102" s="31"/>
      <c r="H102" s="31">
        <v>89</v>
      </c>
      <c r="I102" s="156">
        <f>ROUND(G102*$I$1,2)</f>
        <v>0</v>
      </c>
      <c r="J102" s="157">
        <f>SUM(G102:I102)</f>
        <v>89</v>
      </c>
      <c r="K102" s="158">
        <f>ROUND(D102*E102,2)</f>
        <v>0</v>
      </c>
      <c r="L102" s="158">
        <f>ROUND(D102*G102,2)</f>
        <v>0</v>
      </c>
      <c r="M102" s="158">
        <f>ROUND(D102*H102,2)</f>
        <v>89</v>
      </c>
      <c r="N102" s="158">
        <f>ROUND(I102*D102,2)</f>
        <v>0</v>
      </c>
      <c r="O102" s="158">
        <f>SUM(L102:N102)</f>
        <v>89</v>
      </c>
    </row>
    <row r="103" spans="1:15" s="9" customFormat="1" ht="26.25" thickBot="1">
      <c r="A103" s="80" t="s">
        <v>385</v>
      </c>
      <c r="B103" s="12" t="s">
        <v>37</v>
      </c>
      <c r="C103" s="91" t="s">
        <v>35</v>
      </c>
      <c r="D103" s="91">
        <v>1</v>
      </c>
      <c r="E103" s="147"/>
      <c r="F103" s="72"/>
      <c r="G103" s="31"/>
      <c r="H103" s="31">
        <v>25</v>
      </c>
      <c r="I103" s="156">
        <f>ROUND(G103*$I$1,2)</f>
        <v>0</v>
      </c>
      <c r="J103" s="157">
        <f>SUM(G103:I103)</f>
        <v>25</v>
      </c>
      <c r="K103" s="158">
        <f>ROUND(D103*E103,2)</f>
        <v>0</v>
      </c>
      <c r="L103" s="158">
        <f>ROUND(D103*G103,2)</f>
        <v>0</v>
      </c>
      <c r="M103" s="158">
        <f>ROUND(D103*H103,2)</f>
        <v>25</v>
      </c>
      <c r="N103" s="158">
        <f>ROUND(I103*D103,2)</f>
        <v>0</v>
      </c>
      <c r="O103" s="158">
        <f>SUM(L103:N103)</f>
        <v>25</v>
      </c>
    </row>
    <row r="104" spans="1:15" s="9" customFormat="1" ht="15" customHeight="1" thickBot="1">
      <c r="A104" s="392" t="s">
        <v>264</v>
      </c>
      <c r="B104" s="393"/>
      <c r="C104" s="393"/>
      <c r="D104" s="393"/>
      <c r="E104" s="393"/>
      <c r="F104" s="393"/>
      <c r="G104" s="393"/>
      <c r="H104" s="393"/>
      <c r="I104" s="393"/>
      <c r="J104" s="394"/>
      <c r="K104" s="31"/>
      <c r="L104" s="31"/>
      <c r="M104" s="31"/>
      <c r="N104" s="31"/>
      <c r="O104" s="31"/>
    </row>
    <row r="105" spans="1:15" s="9" customFormat="1" ht="38.25">
      <c r="A105" s="80" t="s">
        <v>386</v>
      </c>
      <c r="B105" s="89" t="s">
        <v>265</v>
      </c>
      <c r="C105" s="90" t="s">
        <v>72</v>
      </c>
      <c r="D105" s="90">
        <v>0.12</v>
      </c>
      <c r="E105" s="148">
        <v>6.06</v>
      </c>
      <c r="F105" s="143">
        <f aca="true" t="shared" si="45" ref="F105:F111">$F$1</f>
        <v>3.8</v>
      </c>
      <c r="G105" s="143">
        <f>ROUND(E105*F105,2)</f>
        <v>23.03</v>
      </c>
      <c r="H105" s="143"/>
      <c r="I105" s="143">
        <f aca="true" t="shared" si="46" ref="I105:I110">ROUND(G105*$I$1,2)</f>
        <v>1.84</v>
      </c>
      <c r="J105" s="144">
        <f aca="true" t="shared" si="47" ref="J105:J126">SUM(G105:I105)</f>
        <v>24.87</v>
      </c>
      <c r="K105" s="145">
        <f aca="true" t="shared" si="48" ref="K105:K126">ROUND(D105*E105,2)</f>
        <v>0.73</v>
      </c>
      <c r="L105" s="145">
        <f aca="true" t="shared" si="49" ref="L105:L126">ROUND(D105*G105,2)</f>
        <v>2.76</v>
      </c>
      <c r="M105" s="145">
        <f aca="true" t="shared" si="50" ref="M105:M126">ROUND(D105*H105,2)</f>
        <v>0</v>
      </c>
      <c r="N105" s="145">
        <f aca="true" t="shared" si="51" ref="N105:N126">ROUND(I105*D105,2)</f>
        <v>0.22</v>
      </c>
      <c r="O105" s="145">
        <f aca="true" t="shared" si="52" ref="O105:O126">SUM(L105:N105)</f>
        <v>2.98</v>
      </c>
    </row>
    <row r="106" spans="1:15" s="9" customFormat="1" ht="15" customHeight="1">
      <c r="A106" s="80" t="s">
        <v>387</v>
      </c>
      <c r="B106" s="12" t="s">
        <v>71</v>
      </c>
      <c r="C106" s="94" t="s">
        <v>72</v>
      </c>
      <c r="D106" s="91">
        <f>D105*1.05</f>
        <v>0.126</v>
      </c>
      <c r="E106" s="146"/>
      <c r="F106" s="72"/>
      <c r="G106" s="31"/>
      <c r="H106" s="31">
        <v>46</v>
      </c>
      <c r="I106" s="156">
        <f t="shared" si="46"/>
        <v>0</v>
      </c>
      <c r="J106" s="157">
        <f t="shared" si="47"/>
        <v>46</v>
      </c>
      <c r="K106" s="158">
        <f t="shared" si="48"/>
        <v>0</v>
      </c>
      <c r="L106" s="158">
        <f t="shared" si="49"/>
        <v>0</v>
      </c>
      <c r="M106" s="158">
        <f t="shared" si="50"/>
        <v>5.8</v>
      </c>
      <c r="N106" s="158">
        <f t="shared" si="51"/>
        <v>0</v>
      </c>
      <c r="O106" s="158">
        <f t="shared" si="52"/>
        <v>5.8</v>
      </c>
    </row>
    <row r="107" spans="1:15" s="9" customFormat="1" ht="25.5">
      <c r="A107" s="80" t="s">
        <v>388</v>
      </c>
      <c r="B107" s="23" t="s">
        <v>266</v>
      </c>
      <c r="C107" s="95" t="s">
        <v>126</v>
      </c>
      <c r="D107" s="96">
        <v>10</v>
      </c>
      <c r="E107" s="148">
        <v>0.4</v>
      </c>
      <c r="F107" s="143">
        <f t="shared" si="45"/>
        <v>3.8</v>
      </c>
      <c r="G107" s="143">
        <f>ROUND(E107*F107,2)</f>
        <v>1.52</v>
      </c>
      <c r="H107" s="143"/>
      <c r="I107" s="143">
        <f t="shared" si="46"/>
        <v>0.12</v>
      </c>
      <c r="J107" s="144">
        <f t="shared" si="47"/>
        <v>1.64</v>
      </c>
      <c r="K107" s="145">
        <f t="shared" si="48"/>
        <v>4</v>
      </c>
      <c r="L107" s="145">
        <f t="shared" si="49"/>
        <v>15.2</v>
      </c>
      <c r="M107" s="145">
        <f t="shared" si="50"/>
        <v>0</v>
      </c>
      <c r="N107" s="145">
        <f t="shared" si="51"/>
        <v>1.2</v>
      </c>
      <c r="O107" s="145">
        <f t="shared" si="52"/>
        <v>16.4</v>
      </c>
    </row>
    <row r="108" spans="1:15" s="9" customFormat="1" ht="15" customHeight="1">
      <c r="A108" s="80" t="s">
        <v>389</v>
      </c>
      <c r="B108" s="97" t="s">
        <v>267</v>
      </c>
      <c r="C108" s="16" t="s">
        <v>15</v>
      </c>
      <c r="D108" s="98">
        <f>SUM(D107*0.1)*1.5</f>
        <v>1.5</v>
      </c>
      <c r="E108" s="146"/>
      <c r="F108" s="72"/>
      <c r="G108" s="31"/>
      <c r="H108" s="31">
        <v>11</v>
      </c>
      <c r="I108" s="156">
        <f t="shared" si="46"/>
        <v>0</v>
      </c>
      <c r="J108" s="157">
        <f t="shared" si="47"/>
        <v>11</v>
      </c>
      <c r="K108" s="158">
        <f t="shared" si="48"/>
        <v>0</v>
      </c>
      <c r="L108" s="158">
        <f t="shared" si="49"/>
        <v>0</v>
      </c>
      <c r="M108" s="158">
        <f t="shared" si="50"/>
        <v>16.5</v>
      </c>
      <c r="N108" s="158">
        <f t="shared" si="51"/>
        <v>0</v>
      </c>
      <c r="O108" s="158">
        <f t="shared" si="52"/>
        <v>16.5</v>
      </c>
    </row>
    <row r="109" spans="1:15" s="9" customFormat="1" ht="15" customHeight="1">
      <c r="A109" s="80" t="s">
        <v>390</v>
      </c>
      <c r="B109" s="23" t="s">
        <v>127</v>
      </c>
      <c r="C109" s="95" t="s">
        <v>126</v>
      </c>
      <c r="D109" s="96">
        <v>10</v>
      </c>
      <c r="E109" s="148">
        <v>1</v>
      </c>
      <c r="F109" s="143">
        <f t="shared" si="45"/>
        <v>3.8</v>
      </c>
      <c r="G109" s="143">
        <f>ROUND(E109*F109,2)</f>
        <v>3.8</v>
      </c>
      <c r="H109" s="143"/>
      <c r="I109" s="143">
        <f t="shared" si="46"/>
        <v>0.3</v>
      </c>
      <c r="J109" s="144">
        <f t="shared" si="47"/>
        <v>4.1</v>
      </c>
      <c r="K109" s="145">
        <f t="shared" si="48"/>
        <v>10</v>
      </c>
      <c r="L109" s="145">
        <f t="shared" si="49"/>
        <v>38</v>
      </c>
      <c r="M109" s="145">
        <f t="shared" si="50"/>
        <v>0</v>
      </c>
      <c r="N109" s="145">
        <f t="shared" si="51"/>
        <v>3</v>
      </c>
      <c r="O109" s="145">
        <f t="shared" si="52"/>
        <v>41</v>
      </c>
    </row>
    <row r="110" spans="1:15" s="9" customFormat="1" ht="15" customHeight="1">
      <c r="A110" s="80" t="s">
        <v>391</v>
      </c>
      <c r="B110" s="57" t="s">
        <v>73</v>
      </c>
      <c r="C110" s="16" t="s">
        <v>15</v>
      </c>
      <c r="D110" s="91">
        <f>SUM(D109*0.05)*1.05</f>
        <v>0.525</v>
      </c>
      <c r="E110" s="146"/>
      <c r="F110" s="72"/>
      <c r="G110" s="31"/>
      <c r="H110" s="31">
        <v>41.5</v>
      </c>
      <c r="I110" s="156">
        <f t="shared" si="46"/>
        <v>0</v>
      </c>
      <c r="J110" s="157">
        <f t="shared" si="47"/>
        <v>41.5</v>
      </c>
      <c r="K110" s="158">
        <f t="shared" si="48"/>
        <v>0</v>
      </c>
      <c r="L110" s="158">
        <f t="shared" si="49"/>
        <v>0</v>
      </c>
      <c r="M110" s="158">
        <f t="shared" si="50"/>
        <v>21.79</v>
      </c>
      <c r="N110" s="158">
        <f t="shared" si="51"/>
        <v>0</v>
      </c>
      <c r="O110" s="158">
        <f t="shared" si="52"/>
        <v>21.79</v>
      </c>
    </row>
    <row r="111" spans="1:15" s="9" customFormat="1" ht="15" customHeight="1">
      <c r="A111" s="80" t="s">
        <v>392</v>
      </c>
      <c r="B111" s="23" t="s">
        <v>128</v>
      </c>
      <c r="C111" s="95" t="s">
        <v>126</v>
      </c>
      <c r="D111" s="96">
        <v>10</v>
      </c>
      <c r="E111" s="148">
        <v>0.2</v>
      </c>
      <c r="F111" s="143">
        <f t="shared" si="45"/>
        <v>3.8</v>
      </c>
      <c r="G111" s="143">
        <f>ROUND(E111*F111,2)</f>
        <v>0.76</v>
      </c>
      <c r="H111" s="143"/>
      <c r="I111" s="143">
        <f>ROUND(G111*$I$1,2)+0.2</f>
        <v>0.26</v>
      </c>
      <c r="J111" s="144">
        <f t="shared" si="47"/>
        <v>1.02</v>
      </c>
      <c r="K111" s="145">
        <f t="shared" si="48"/>
        <v>2</v>
      </c>
      <c r="L111" s="145">
        <f t="shared" si="49"/>
        <v>7.6</v>
      </c>
      <c r="M111" s="145">
        <f t="shared" si="50"/>
        <v>0</v>
      </c>
      <c r="N111" s="145">
        <f t="shared" si="51"/>
        <v>2.6</v>
      </c>
      <c r="O111" s="145">
        <f t="shared" si="52"/>
        <v>10.2</v>
      </c>
    </row>
    <row r="112" spans="1:15" s="9" customFormat="1" ht="15" customHeight="1">
      <c r="A112" s="80" t="s">
        <v>393</v>
      </c>
      <c r="B112" s="57" t="s">
        <v>74</v>
      </c>
      <c r="C112" s="16" t="s">
        <v>45</v>
      </c>
      <c r="D112" s="91">
        <f>SUM(D111*2.2)</f>
        <v>22</v>
      </c>
      <c r="E112" s="147"/>
      <c r="F112" s="72"/>
      <c r="G112" s="31"/>
      <c r="H112" s="31">
        <v>0.9</v>
      </c>
      <c r="I112" s="156">
        <f>ROUND(G112*$I$1,2)</f>
        <v>0</v>
      </c>
      <c r="J112" s="157">
        <f t="shared" si="47"/>
        <v>0.9</v>
      </c>
      <c r="K112" s="158">
        <f t="shared" si="48"/>
        <v>0</v>
      </c>
      <c r="L112" s="158">
        <f t="shared" si="49"/>
        <v>0</v>
      </c>
      <c r="M112" s="158">
        <f t="shared" si="50"/>
        <v>19.8</v>
      </c>
      <c r="N112" s="158">
        <f t="shared" si="51"/>
        <v>0</v>
      </c>
      <c r="O112" s="158">
        <f t="shared" si="52"/>
        <v>19.8</v>
      </c>
    </row>
    <row r="113" spans="1:15" s="9" customFormat="1" ht="15" customHeight="1">
      <c r="A113" s="80" t="s">
        <v>394</v>
      </c>
      <c r="B113" s="57" t="s">
        <v>75</v>
      </c>
      <c r="C113" s="16" t="s">
        <v>76</v>
      </c>
      <c r="D113" s="91">
        <f>SUM(D111*1.8)</f>
        <v>18</v>
      </c>
      <c r="E113" s="146"/>
      <c r="F113" s="72"/>
      <c r="G113" s="31"/>
      <c r="H113" s="31">
        <v>1.03</v>
      </c>
      <c r="I113" s="156">
        <f>ROUND(G113*$I$1,2)</f>
        <v>0</v>
      </c>
      <c r="J113" s="157">
        <f t="shared" si="47"/>
        <v>1.03</v>
      </c>
      <c r="K113" s="158">
        <f t="shared" si="48"/>
        <v>0</v>
      </c>
      <c r="L113" s="158">
        <f t="shared" si="49"/>
        <v>0</v>
      </c>
      <c r="M113" s="158">
        <f t="shared" si="50"/>
        <v>18.54</v>
      </c>
      <c r="N113" s="158">
        <f t="shared" si="51"/>
        <v>0</v>
      </c>
      <c r="O113" s="158">
        <f t="shared" si="52"/>
        <v>18.54</v>
      </c>
    </row>
    <row r="114" spans="1:15" s="9" customFormat="1" ht="15" customHeight="1">
      <c r="A114" s="80" t="s">
        <v>395</v>
      </c>
      <c r="B114" s="23" t="s">
        <v>129</v>
      </c>
      <c r="C114" s="95" t="s">
        <v>126</v>
      </c>
      <c r="D114" s="96">
        <v>10</v>
      </c>
      <c r="E114" s="148">
        <v>0.3</v>
      </c>
      <c r="F114" s="143">
        <f>$F$1</f>
        <v>3.8</v>
      </c>
      <c r="G114" s="143">
        <f>ROUND(E114*F114,2)</f>
        <v>1.14</v>
      </c>
      <c r="H114" s="143"/>
      <c r="I114" s="143">
        <f>ROUND(G114*$I$1,2)+0.2</f>
        <v>0.29</v>
      </c>
      <c r="J114" s="144">
        <f t="shared" si="47"/>
        <v>1.43</v>
      </c>
      <c r="K114" s="145">
        <f t="shared" si="48"/>
        <v>3</v>
      </c>
      <c r="L114" s="145">
        <f t="shared" si="49"/>
        <v>11.4</v>
      </c>
      <c r="M114" s="145">
        <f t="shared" si="50"/>
        <v>0</v>
      </c>
      <c r="N114" s="145">
        <f t="shared" si="51"/>
        <v>2.9</v>
      </c>
      <c r="O114" s="145">
        <f t="shared" si="52"/>
        <v>14.3</v>
      </c>
    </row>
    <row r="115" spans="1:15" s="9" customFormat="1" ht="15" customHeight="1">
      <c r="A115" s="80" t="s">
        <v>396</v>
      </c>
      <c r="B115" s="57" t="s">
        <v>77</v>
      </c>
      <c r="C115" s="16" t="s">
        <v>130</v>
      </c>
      <c r="D115" s="98">
        <f>SUM(D114*1.03)</f>
        <v>10.3</v>
      </c>
      <c r="E115" s="146"/>
      <c r="F115" s="72"/>
      <c r="G115" s="31"/>
      <c r="H115" s="31">
        <v>3.31</v>
      </c>
      <c r="I115" s="156">
        <f>ROUND(G115*$I$1,2)</f>
        <v>0</v>
      </c>
      <c r="J115" s="157">
        <f t="shared" si="47"/>
        <v>3.31</v>
      </c>
      <c r="K115" s="158">
        <f t="shared" si="48"/>
        <v>0</v>
      </c>
      <c r="L115" s="158">
        <f t="shared" si="49"/>
        <v>0</v>
      </c>
      <c r="M115" s="158">
        <f t="shared" si="50"/>
        <v>34.09</v>
      </c>
      <c r="N115" s="158">
        <f t="shared" si="51"/>
        <v>0</v>
      </c>
      <c r="O115" s="158">
        <f t="shared" si="52"/>
        <v>34.09</v>
      </c>
    </row>
    <row r="116" spans="1:15" s="9" customFormat="1" ht="15" customHeight="1">
      <c r="A116" s="80" t="s">
        <v>397</v>
      </c>
      <c r="B116" s="57" t="s">
        <v>0</v>
      </c>
      <c r="C116" s="16" t="s">
        <v>48</v>
      </c>
      <c r="D116" s="98">
        <v>1</v>
      </c>
      <c r="E116" s="146"/>
      <c r="F116" s="72"/>
      <c r="G116" s="31"/>
      <c r="H116" s="31">
        <v>1.6</v>
      </c>
      <c r="I116" s="156">
        <f>ROUND(G116*$I$1,2)</f>
        <v>0</v>
      </c>
      <c r="J116" s="157">
        <f t="shared" si="47"/>
        <v>1.6</v>
      </c>
      <c r="K116" s="158">
        <f t="shared" si="48"/>
        <v>0</v>
      </c>
      <c r="L116" s="158">
        <f t="shared" si="49"/>
        <v>0</v>
      </c>
      <c r="M116" s="158">
        <f t="shared" si="50"/>
        <v>1.6</v>
      </c>
      <c r="N116" s="158">
        <f t="shared" si="51"/>
        <v>0</v>
      </c>
      <c r="O116" s="158">
        <f t="shared" si="52"/>
        <v>1.6</v>
      </c>
    </row>
    <row r="117" spans="1:15" s="9" customFormat="1" ht="15" customHeight="1">
      <c r="A117" s="80" t="s">
        <v>398</v>
      </c>
      <c r="B117" s="23" t="s">
        <v>131</v>
      </c>
      <c r="C117" s="95" t="s">
        <v>126</v>
      </c>
      <c r="D117" s="96">
        <v>10</v>
      </c>
      <c r="E117" s="148">
        <v>0.6</v>
      </c>
      <c r="F117" s="143">
        <f aca="true" t="shared" si="53" ref="F117:F125">$F$1</f>
        <v>3.8</v>
      </c>
      <c r="G117" s="143">
        <f>ROUND(E117*F117,2)</f>
        <v>2.28</v>
      </c>
      <c r="H117" s="143"/>
      <c r="I117" s="143">
        <f>ROUND(G117*$I$1,2)+0.2</f>
        <v>0.38</v>
      </c>
      <c r="J117" s="144">
        <f t="shared" si="47"/>
        <v>2.66</v>
      </c>
      <c r="K117" s="145">
        <f t="shared" si="48"/>
        <v>6</v>
      </c>
      <c r="L117" s="145">
        <f t="shared" si="49"/>
        <v>22.8</v>
      </c>
      <c r="M117" s="145">
        <f t="shared" si="50"/>
        <v>0</v>
      </c>
      <c r="N117" s="145">
        <f t="shared" si="51"/>
        <v>3.8</v>
      </c>
      <c r="O117" s="145">
        <f t="shared" si="52"/>
        <v>26.6</v>
      </c>
    </row>
    <row r="118" spans="1:15" s="9" customFormat="1" ht="15" customHeight="1">
      <c r="A118" s="80" t="s">
        <v>399</v>
      </c>
      <c r="B118" s="97" t="s">
        <v>47</v>
      </c>
      <c r="C118" s="16" t="s">
        <v>15</v>
      </c>
      <c r="D118" s="91">
        <f>SUM(D117*0.05)*1.04</f>
        <v>0.52</v>
      </c>
      <c r="E118" s="146"/>
      <c r="F118" s="72"/>
      <c r="G118" s="31"/>
      <c r="H118" s="31">
        <v>45</v>
      </c>
      <c r="I118" s="156">
        <f aca="true" t="shared" si="54" ref="I118:I126">ROUND(G118*$I$1,2)</f>
        <v>0</v>
      </c>
      <c r="J118" s="157">
        <f t="shared" si="47"/>
        <v>45</v>
      </c>
      <c r="K118" s="158">
        <f t="shared" si="48"/>
        <v>0</v>
      </c>
      <c r="L118" s="158">
        <f t="shared" si="49"/>
        <v>0</v>
      </c>
      <c r="M118" s="158">
        <f t="shared" si="50"/>
        <v>23.4</v>
      </c>
      <c r="N118" s="158">
        <f t="shared" si="51"/>
        <v>0</v>
      </c>
      <c r="O118" s="158">
        <f t="shared" si="52"/>
        <v>23.4</v>
      </c>
    </row>
    <row r="119" spans="1:15" s="9" customFormat="1" ht="38.25">
      <c r="A119" s="80" t="s">
        <v>400</v>
      </c>
      <c r="B119" s="23" t="s">
        <v>268</v>
      </c>
      <c r="C119" s="83" t="s">
        <v>78</v>
      </c>
      <c r="D119" s="96">
        <v>30</v>
      </c>
      <c r="E119" s="148">
        <v>0.75</v>
      </c>
      <c r="F119" s="143">
        <f t="shared" si="53"/>
        <v>3.8</v>
      </c>
      <c r="G119" s="143">
        <f>ROUND(E119*F119,2)</f>
        <v>2.85</v>
      </c>
      <c r="H119" s="143"/>
      <c r="I119" s="143">
        <f t="shared" si="54"/>
        <v>0.23</v>
      </c>
      <c r="J119" s="144">
        <f t="shared" si="47"/>
        <v>3.08</v>
      </c>
      <c r="K119" s="145">
        <f t="shared" si="48"/>
        <v>22.5</v>
      </c>
      <c r="L119" s="145">
        <f t="shared" si="49"/>
        <v>85.5</v>
      </c>
      <c r="M119" s="145">
        <f t="shared" si="50"/>
        <v>0</v>
      </c>
      <c r="N119" s="145">
        <f t="shared" si="51"/>
        <v>6.9</v>
      </c>
      <c r="O119" s="145">
        <f t="shared" si="52"/>
        <v>92.4</v>
      </c>
    </row>
    <row r="120" spans="1:15" s="9" customFormat="1" ht="15" customHeight="1">
      <c r="A120" s="80" t="s">
        <v>401</v>
      </c>
      <c r="B120" s="12" t="s">
        <v>269</v>
      </c>
      <c r="C120" s="16" t="s">
        <v>43</v>
      </c>
      <c r="D120" s="91">
        <f>0.9*10*D119</f>
        <v>270</v>
      </c>
      <c r="E120" s="146"/>
      <c r="F120" s="72"/>
      <c r="G120" s="31"/>
      <c r="H120" s="31">
        <v>0.075</v>
      </c>
      <c r="I120" s="156">
        <f t="shared" si="54"/>
        <v>0</v>
      </c>
      <c r="J120" s="157">
        <f t="shared" si="47"/>
        <v>0.08</v>
      </c>
      <c r="K120" s="158">
        <f t="shared" si="48"/>
        <v>0</v>
      </c>
      <c r="L120" s="158">
        <f t="shared" si="49"/>
        <v>0</v>
      </c>
      <c r="M120" s="158">
        <f t="shared" si="50"/>
        <v>20.25</v>
      </c>
      <c r="N120" s="158">
        <f t="shared" si="51"/>
        <v>0</v>
      </c>
      <c r="O120" s="158">
        <f t="shared" si="52"/>
        <v>20.25</v>
      </c>
    </row>
    <row r="121" spans="1:15" s="150" customFormat="1" ht="25.5">
      <c r="A121" s="80" t="s">
        <v>402</v>
      </c>
      <c r="B121" s="23" t="s">
        <v>132</v>
      </c>
      <c r="C121" s="162" t="s">
        <v>45</v>
      </c>
      <c r="D121" s="162">
        <v>10</v>
      </c>
      <c r="E121" s="148">
        <v>0.23</v>
      </c>
      <c r="F121" s="143">
        <f t="shared" si="53"/>
        <v>3.8</v>
      </c>
      <c r="G121" s="143">
        <f>ROUND(E121*F121,2)</f>
        <v>0.87</v>
      </c>
      <c r="H121" s="143"/>
      <c r="I121" s="143">
        <f t="shared" si="54"/>
        <v>0.07</v>
      </c>
      <c r="J121" s="144">
        <f t="shared" si="47"/>
        <v>0.94</v>
      </c>
      <c r="K121" s="145">
        <f t="shared" si="48"/>
        <v>2.3</v>
      </c>
      <c r="L121" s="145">
        <f t="shared" si="49"/>
        <v>8.7</v>
      </c>
      <c r="M121" s="145">
        <f t="shared" si="50"/>
        <v>0</v>
      </c>
      <c r="N121" s="145">
        <f t="shared" si="51"/>
        <v>0.7</v>
      </c>
      <c r="O121" s="145">
        <f t="shared" si="52"/>
        <v>9.4</v>
      </c>
    </row>
    <row r="122" spans="1:15" s="9" customFormat="1" ht="15" customHeight="1">
      <c r="A122" s="80" t="s">
        <v>403</v>
      </c>
      <c r="B122" s="99" t="s">
        <v>270</v>
      </c>
      <c r="C122" s="16" t="s">
        <v>76</v>
      </c>
      <c r="D122" s="91">
        <v>5</v>
      </c>
      <c r="E122" s="146"/>
      <c r="F122" s="72"/>
      <c r="G122" s="31"/>
      <c r="H122" s="31">
        <v>6.5</v>
      </c>
      <c r="I122" s="156">
        <f t="shared" si="54"/>
        <v>0</v>
      </c>
      <c r="J122" s="157">
        <f t="shared" si="47"/>
        <v>6.5</v>
      </c>
      <c r="K122" s="158">
        <f t="shared" si="48"/>
        <v>0</v>
      </c>
      <c r="L122" s="158">
        <f t="shared" si="49"/>
        <v>0</v>
      </c>
      <c r="M122" s="158">
        <f t="shared" si="50"/>
        <v>32.5</v>
      </c>
      <c r="N122" s="158">
        <f t="shared" si="51"/>
        <v>0</v>
      </c>
      <c r="O122" s="158">
        <f t="shared" si="52"/>
        <v>32.5</v>
      </c>
    </row>
    <row r="123" spans="1:15" s="9" customFormat="1" ht="38.25">
      <c r="A123" s="80" t="s">
        <v>404</v>
      </c>
      <c r="B123" s="23" t="s">
        <v>271</v>
      </c>
      <c r="C123" s="83" t="s">
        <v>78</v>
      </c>
      <c r="D123" s="96">
        <v>5</v>
      </c>
      <c r="E123" s="148">
        <v>0.79</v>
      </c>
      <c r="F123" s="143">
        <f t="shared" si="53"/>
        <v>3.8</v>
      </c>
      <c r="G123" s="143">
        <f>ROUND(E123*F123,2)</f>
        <v>3</v>
      </c>
      <c r="H123" s="143"/>
      <c r="I123" s="143">
        <f t="shared" si="54"/>
        <v>0.24</v>
      </c>
      <c r="J123" s="144">
        <f t="shared" si="47"/>
        <v>3.24</v>
      </c>
      <c r="K123" s="145">
        <f t="shared" si="48"/>
        <v>3.95</v>
      </c>
      <c r="L123" s="145">
        <f t="shared" si="49"/>
        <v>15</v>
      </c>
      <c r="M123" s="145">
        <f t="shared" si="50"/>
        <v>0</v>
      </c>
      <c r="N123" s="145">
        <f t="shared" si="51"/>
        <v>1.2</v>
      </c>
      <c r="O123" s="145">
        <f t="shared" si="52"/>
        <v>16.2</v>
      </c>
    </row>
    <row r="124" spans="1:15" s="9" customFormat="1" ht="25.5">
      <c r="A124" s="80" t="s">
        <v>405</v>
      </c>
      <c r="B124" s="12" t="s">
        <v>272</v>
      </c>
      <c r="C124" s="16" t="s">
        <v>43</v>
      </c>
      <c r="D124" s="91">
        <f>0.9*5*D123</f>
        <v>22.5</v>
      </c>
      <c r="E124" s="146"/>
      <c r="F124" s="72"/>
      <c r="G124" s="31"/>
      <c r="H124" s="31">
        <v>0.075</v>
      </c>
      <c r="I124" s="156">
        <f t="shared" si="54"/>
        <v>0</v>
      </c>
      <c r="J124" s="157">
        <f t="shared" si="47"/>
        <v>0.08</v>
      </c>
      <c r="K124" s="158">
        <f t="shared" si="48"/>
        <v>0</v>
      </c>
      <c r="L124" s="158">
        <f t="shared" si="49"/>
        <v>0</v>
      </c>
      <c r="M124" s="158">
        <f t="shared" si="50"/>
        <v>1.69</v>
      </c>
      <c r="N124" s="158">
        <f t="shared" si="51"/>
        <v>0</v>
      </c>
      <c r="O124" s="158">
        <f t="shared" si="52"/>
        <v>1.69</v>
      </c>
    </row>
    <row r="125" spans="1:15" s="9" customFormat="1" ht="25.5">
      <c r="A125" s="80" t="s">
        <v>406</v>
      </c>
      <c r="B125" s="23" t="s">
        <v>273</v>
      </c>
      <c r="C125" s="83" t="s">
        <v>78</v>
      </c>
      <c r="D125" s="96">
        <v>1.8</v>
      </c>
      <c r="E125" s="148">
        <v>0.8</v>
      </c>
      <c r="F125" s="143">
        <f t="shared" si="53"/>
        <v>3.8</v>
      </c>
      <c r="G125" s="143">
        <f>ROUND(E125*F125,2)</f>
        <v>3.04</v>
      </c>
      <c r="H125" s="143"/>
      <c r="I125" s="143">
        <f t="shared" si="54"/>
        <v>0.24</v>
      </c>
      <c r="J125" s="144">
        <f t="shared" si="47"/>
        <v>3.28</v>
      </c>
      <c r="K125" s="145">
        <f t="shared" si="48"/>
        <v>1.44</v>
      </c>
      <c r="L125" s="145">
        <f t="shared" si="49"/>
        <v>5.47</v>
      </c>
      <c r="M125" s="145">
        <f t="shared" si="50"/>
        <v>0</v>
      </c>
      <c r="N125" s="145">
        <f t="shared" si="51"/>
        <v>0.43</v>
      </c>
      <c r="O125" s="145">
        <f t="shared" si="52"/>
        <v>5.9</v>
      </c>
    </row>
    <row r="126" spans="1:15" s="9" customFormat="1" ht="26.25" thickBot="1">
      <c r="A126" s="80" t="s">
        <v>407</v>
      </c>
      <c r="B126" s="100" t="s">
        <v>274</v>
      </c>
      <c r="C126" s="101" t="s">
        <v>17</v>
      </c>
      <c r="D126" s="102">
        <v>1</v>
      </c>
      <c r="E126" s="146"/>
      <c r="F126" s="72"/>
      <c r="G126" s="31"/>
      <c r="H126" s="31">
        <v>7.01</v>
      </c>
      <c r="I126" s="156">
        <f t="shared" si="54"/>
        <v>0</v>
      </c>
      <c r="J126" s="157">
        <f t="shared" si="47"/>
        <v>7.01</v>
      </c>
      <c r="K126" s="158">
        <f t="shared" si="48"/>
        <v>0</v>
      </c>
      <c r="L126" s="158">
        <f t="shared" si="49"/>
        <v>0</v>
      </c>
      <c r="M126" s="158">
        <f t="shared" si="50"/>
        <v>7.01</v>
      </c>
      <c r="N126" s="158">
        <f t="shared" si="51"/>
        <v>0</v>
      </c>
      <c r="O126" s="158">
        <f t="shared" si="52"/>
        <v>7.01</v>
      </c>
    </row>
    <row r="127" spans="1:15" s="9" customFormat="1" ht="15" customHeight="1" thickBot="1">
      <c r="A127" s="392" t="s">
        <v>275</v>
      </c>
      <c r="B127" s="393"/>
      <c r="C127" s="393"/>
      <c r="D127" s="393"/>
      <c r="E127" s="393"/>
      <c r="F127" s="393"/>
      <c r="G127" s="393"/>
      <c r="H127" s="393"/>
      <c r="I127" s="393"/>
      <c r="J127" s="394"/>
      <c r="K127" s="31"/>
      <c r="L127" s="31"/>
      <c r="M127" s="31"/>
      <c r="N127" s="31"/>
      <c r="O127" s="31"/>
    </row>
    <row r="128" spans="1:15" s="9" customFormat="1" ht="12.75">
      <c r="A128" s="80" t="s">
        <v>408</v>
      </c>
      <c r="B128" s="92" t="s">
        <v>277</v>
      </c>
      <c r="C128" s="93" t="s">
        <v>45</v>
      </c>
      <c r="D128" s="93">
        <v>60</v>
      </c>
      <c r="E128" s="148">
        <v>0.35</v>
      </c>
      <c r="F128" s="143">
        <f>$F$1</f>
        <v>3.8</v>
      </c>
      <c r="G128" s="143">
        <f>ROUND(E128*F128,2)</f>
        <v>1.33</v>
      </c>
      <c r="H128" s="143"/>
      <c r="I128" s="143">
        <f aca="true" t="shared" si="55" ref="I128:I141">ROUND(G128*$I$1,2)</f>
        <v>0.11</v>
      </c>
      <c r="J128" s="144">
        <f aca="true" t="shared" si="56" ref="J128:J141">SUM(G128:I128)</f>
        <v>1.44</v>
      </c>
      <c r="K128" s="145">
        <f aca="true" t="shared" si="57" ref="K128:K141">ROUND(D128*E128,2)</f>
        <v>21</v>
      </c>
      <c r="L128" s="145">
        <f aca="true" t="shared" si="58" ref="L128:L141">ROUND(D128*G128,2)</f>
        <v>79.8</v>
      </c>
      <c r="M128" s="145">
        <f aca="true" t="shared" si="59" ref="M128:M141">ROUND(D128*H128,2)</f>
        <v>0</v>
      </c>
      <c r="N128" s="145">
        <f aca="true" t="shared" si="60" ref="N128:N141">ROUND(I128*D128,2)</f>
        <v>6.6</v>
      </c>
      <c r="O128" s="145">
        <f aca="true" t="shared" si="61" ref="O128:O141">SUM(L128:N128)</f>
        <v>86.4</v>
      </c>
    </row>
    <row r="129" spans="1:15" s="9" customFormat="1" ht="25.5">
      <c r="A129" s="80" t="s">
        <v>409</v>
      </c>
      <c r="B129" s="100" t="s">
        <v>278</v>
      </c>
      <c r="C129" s="101" t="s">
        <v>43</v>
      </c>
      <c r="D129" s="102">
        <f>D128*0.4</f>
        <v>24</v>
      </c>
      <c r="E129" s="146"/>
      <c r="F129" s="72"/>
      <c r="G129" s="31"/>
      <c r="H129" s="31">
        <v>0.59</v>
      </c>
      <c r="I129" s="156">
        <f t="shared" si="55"/>
        <v>0</v>
      </c>
      <c r="J129" s="157">
        <f t="shared" si="56"/>
        <v>0.59</v>
      </c>
      <c r="K129" s="158">
        <f t="shared" si="57"/>
        <v>0</v>
      </c>
      <c r="L129" s="158">
        <f t="shared" si="58"/>
        <v>0</v>
      </c>
      <c r="M129" s="158">
        <f t="shared" si="59"/>
        <v>14.16</v>
      </c>
      <c r="N129" s="158">
        <f t="shared" si="60"/>
        <v>0</v>
      </c>
      <c r="O129" s="158">
        <f t="shared" si="61"/>
        <v>14.16</v>
      </c>
    </row>
    <row r="130" spans="1:15" s="9" customFormat="1" ht="25.5">
      <c r="A130" s="80" t="s">
        <v>410</v>
      </c>
      <c r="B130" s="23" t="s">
        <v>276</v>
      </c>
      <c r="C130" s="83" t="s">
        <v>245</v>
      </c>
      <c r="D130" s="96">
        <v>7</v>
      </c>
      <c r="E130" s="148">
        <v>0.82</v>
      </c>
      <c r="F130" s="143">
        <f>$F$1</f>
        <v>3.8</v>
      </c>
      <c r="G130" s="143">
        <f>ROUND(E130*F130,2)</f>
        <v>3.12</v>
      </c>
      <c r="H130" s="143"/>
      <c r="I130" s="143">
        <f t="shared" si="55"/>
        <v>0.25</v>
      </c>
      <c r="J130" s="144">
        <f t="shared" si="56"/>
        <v>3.37</v>
      </c>
      <c r="K130" s="145">
        <f t="shared" si="57"/>
        <v>5.74</v>
      </c>
      <c r="L130" s="145">
        <f t="shared" si="58"/>
        <v>21.84</v>
      </c>
      <c r="M130" s="145">
        <f t="shared" si="59"/>
        <v>0</v>
      </c>
      <c r="N130" s="145">
        <f t="shared" si="60"/>
        <v>1.75</v>
      </c>
      <c r="O130" s="145">
        <f t="shared" si="61"/>
        <v>23.59</v>
      </c>
    </row>
    <row r="131" spans="1:15" s="9" customFormat="1" ht="15" customHeight="1">
      <c r="A131" s="80" t="s">
        <v>411</v>
      </c>
      <c r="B131" s="12" t="s">
        <v>133</v>
      </c>
      <c r="C131" s="16" t="s">
        <v>46</v>
      </c>
      <c r="D131" s="91">
        <v>0.565</v>
      </c>
      <c r="E131" s="146"/>
      <c r="F131" s="72"/>
      <c r="G131" s="31"/>
      <c r="H131" s="31">
        <v>160</v>
      </c>
      <c r="I131" s="156">
        <f t="shared" si="55"/>
        <v>0</v>
      </c>
      <c r="J131" s="157">
        <f t="shared" si="56"/>
        <v>160</v>
      </c>
      <c r="K131" s="158">
        <f t="shared" si="57"/>
        <v>0</v>
      </c>
      <c r="L131" s="158">
        <f t="shared" si="58"/>
        <v>0</v>
      </c>
      <c r="M131" s="158">
        <f t="shared" si="59"/>
        <v>90.4</v>
      </c>
      <c r="N131" s="158">
        <f t="shared" si="60"/>
        <v>0</v>
      </c>
      <c r="O131" s="158">
        <f t="shared" si="61"/>
        <v>90.4</v>
      </c>
    </row>
    <row r="132" spans="1:15" s="9" customFormat="1" ht="15" customHeight="1">
      <c r="A132" s="80" t="s">
        <v>412</v>
      </c>
      <c r="B132" s="12" t="s">
        <v>134</v>
      </c>
      <c r="C132" s="16" t="s">
        <v>46</v>
      </c>
      <c r="D132" s="103">
        <v>0.708</v>
      </c>
      <c r="E132" s="146"/>
      <c r="F132" s="72"/>
      <c r="G132" s="31"/>
      <c r="H132" s="31">
        <v>160</v>
      </c>
      <c r="I132" s="156">
        <f t="shared" si="55"/>
        <v>0</v>
      </c>
      <c r="J132" s="157">
        <f t="shared" si="56"/>
        <v>160</v>
      </c>
      <c r="K132" s="158">
        <f t="shared" si="57"/>
        <v>0</v>
      </c>
      <c r="L132" s="158">
        <f t="shared" si="58"/>
        <v>0</v>
      </c>
      <c r="M132" s="158">
        <f t="shared" si="59"/>
        <v>113.28</v>
      </c>
      <c r="N132" s="158">
        <f t="shared" si="60"/>
        <v>0</v>
      </c>
      <c r="O132" s="158">
        <f t="shared" si="61"/>
        <v>113.28</v>
      </c>
    </row>
    <row r="133" spans="1:15" s="9" customFormat="1" ht="15" customHeight="1">
      <c r="A133" s="80" t="s">
        <v>413</v>
      </c>
      <c r="B133" s="57" t="s">
        <v>0</v>
      </c>
      <c r="C133" s="16" t="s">
        <v>245</v>
      </c>
      <c r="D133" s="104">
        <v>1</v>
      </c>
      <c r="E133" s="147"/>
      <c r="F133" s="72"/>
      <c r="G133" s="31"/>
      <c r="H133" s="31">
        <v>25</v>
      </c>
      <c r="I133" s="156">
        <f t="shared" si="55"/>
        <v>0</v>
      </c>
      <c r="J133" s="157">
        <f t="shared" si="56"/>
        <v>25</v>
      </c>
      <c r="K133" s="158">
        <f t="shared" si="57"/>
        <v>0</v>
      </c>
      <c r="L133" s="158">
        <f t="shared" si="58"/>
        <v>0</v>
      </c>
      <c r="M133" s="158">
        <f t="shared" si="59"/>
        <v>25</v>
      </c>
      <c r="N133" s="158">
        <f t="shared" si="60"/>
        <v>0</v>
      </c>
      <c r="O133" s="158">
        <f t="shared" si="61"/>
        <v>25</v>
      </c>
    </row>
    <row r="134" spans="1:15" s="9" customFormat="1" ht="15" customHeight="1">
      <c r="A134" s="80" t="s">
        <v>414</v>
      </c>
      <c r="B134" s="85" t="s">
        <v>135</v>
      </c>
      <c r="C134" s="83" t="s">
        <v>38</v>
      </c>
      <c r="D134" s="96">
        <v>17</v>
      </c>
      <c r="E134" s="148">
        <v>0.75</v>
      </c>
      <c r="F134" s="143">
        <f>$F$1</f>
        <v>3.8</v>
      </c>
      <c r="G134" s="143">
        <f>ROUND(E134*F134,2)</f>
        <v>2.85</v>
      </c>
      <c r="H134" s="143"/>
      <c r="I134" s="143">
        <f t="shared" si="55"/>
        <v>0.23</v>
      </c>
      <c r="J134" s="144">
        <f t="shared" si="56"/>
        <v>3.08</v>
      </c>
      <c r="K134" s="145">
        <f t="shared" si="57"/>
        <v>12.75</v>
      </c>
      <c r="L134" s="145">
        <f t="shared" si="58"/>
        <v>48.45</v>
      </c>
      <c r="M134" s="145">
        <f t="shared" si="59"/>
        <v>0</v>
      </c>
      <c r="N134" s="145">
        <f t="shared" si="60"/>
        <v>3.91</v>
      </c>
      <c r="O134" s="145">
        <f t="shared" si="61"/>
        <v>52.36</v>
      </c>
    </row>
    <row r="135" spans="1:15" s="9" customFormat="1" ht="15" customHeight="1">
      <c r="A135" s="80" t="s">
        <v>415</v>
      </c>
      <c r="B135" s="12" t="s">
        <v>136</v>
      </c>
      <c r="C135" s="16" t="s">
        <v>46</v>
      </c>
      <c r="D135" s="103">
        <f>0.1625*1.1</f>
        <v>0.179</v>
      </c>
      <c r="E135" s="146"/>
      <c r="F135" s="72"/>
      <c r="G135" s="31"/>
      <c r="H135" s="31">
        <v>145</v>
      </c>
      <c r="I135" s="156">
        <f t="shared" si="55"/>
        <v>0</v>
      </c>
      <c r="J135" s="157">
        <f t="shared" si="56"/>
        <v>145</v>
      </c>
      <c r="K135" s="158">
        <f t="shared" si="57"/>
        <v>0</v>
      </c>
      <c r="L135" s="158">
        <f t="shared" si="58"/>
        <v>0</v>
      </c>
      <c r="M135" s="158">
        <f t="shared" si="59"/>
        <v>25.96</v>
      </c>
      <c r="N135" s="158">
        <f t="shared" si="60"/>
        <v>0</v>
      </c>
      <c r="O135" s="158">
        <f t="shared" si="61"/>
        <v>25.96</v>
      </c>
    </row>
    <row r="136" spans="1:15" s="9" customFormat="1" ht="15" customHeight="1">
      <c r="A136" s="80" t="s">
        <v>416</v>
      </c>
      <c r="B136" s="12" t="s">
        <v>279</v>
      </c>
      <c r="C136" s="16" t="s">
        <v>245</v>
      </c>
      <c r="D136" s="91">
        <v>1</v>
      </c>
      <c r="E136" s="146"/>
      <c r="F136" s="72"/>
      <c r="G136" s="31"/>
      <c r="H136" s="31">
        <v>15</v>
      </c>
      <c r="I136" s="156">
        <f t="shared" si="55"/>
        <v>0</v>
      </c>
      <c r="J136" s="157">
        <f t="shared" si="56"/>
        <v>15</v>
      </c>
      <c r="K136" s="158">
        <f t="shared" si="57"/>
        <v>0</v>
      </c>
      <c r="L136" s="158">
        <f t="shared" si="58"/>
        <v>0</v>
      </c>
      <c r="M136" s="158">
        <f t="shared" si="59"/>
        <v>15</v>
      </c>
      <c r="N136" s="158">
        <f t="shared" si="60"/>
        <v>0</v>
      </c>
      <c r="O136" s="158">
        <f t="shared" si="61"/>
        <v>15</v>
      </c>
    </row>
    <row r="137" spans="1:15" s="9" customFormat="1" ht="15" customHeight="1">
      <c r="A137" s="80" t="s">
        <v>417</v>
      </c>
      <c r="B137" s="85" t="s">
        <v>137</v>
      </c>
      <c r="C137" s="83" t="s">
        <v>38</v>
      </c>
      <c r="D137" s="83">
        <v>17</v>
      </c>
      <c r="E137" s="148">
        <v>0.75</v>
      </c>
      <c r="F137" s="143">
        <f>$F$1</f>
        <v>3.8</v>
      </c>
      <c r="G137" s="143">
        <f>ROUND(E137*F137,2)</f>
        <v>2.85</v>
      </c>
      <c r="H137" s="143"/>
      <c r="I137" s="143">
        <f t="shared" si="55"/>
        <v>0.23</v>
      </c>
      <c r="J137" s="144">
        <f t="shared" si="56"/>
        <v>3.08</v>
      </c>
      <c r="K137" s="145">
        <f t="shared" si="57"/>
        <v>12.75</v>
      </c>
      <c r="L137" s="145">
        <f t="shared" si="58"/>
        <v>48.45</v>
      </c>
      <c r="M137" s="145">
        <f t="shared" si="59"/>
        <v>0</v>
      </c>
      <c r="N137" s="145">
        <f t="shared" si="60"/>
        <v>3.91</v>
      </c>
      <c r="O137" s="145">
        <f t="shared" si="61"/>
        <v>52.36</v>
      </c>
    </row>
    <row r="138" spans="1:15" s="9" customFormat="1" ht="15" customHeight="1">
      <c r="A138" s="80" t="s">
        <v>418</v>
      </c>
      <c r="B138" s="12" t="s">
        <v>79</v>
      </c>
      <c r="C138" s="16" t="s">
        <v>46</v>
      </c>
      <c r="D138" s="103">
        <v>0.18</v>
      </c>
      <c r="E138" s="147"/>
      <c r="F138" s="72"/>
      <c r="G138" s="31"/>
      <c r="H138" s="31">
        <v>145</v>
      </c>
      <c r="I138" s="156">
        <f t="shared" si="55"/>
        <v>0</v>
      </c>
      <c r="J138" s="157">
        <f t="shared" si="56"/>
        <v>145</v>
      </c>
      <c r="K138" s="158">
        <f t="shared" si="57"/>
        <v>0</v>
      </c>
      <c r="L138" s="158">
        <f t="shared" si="58"/>
        <v>0</v>
      </c>
      <c r="M138" s="158">
        <f t="shared" si="59"/>
        <v>26.1</v>
      </c>
      <c r="N138" s="158">
        <f t="shared" si="60"/>
        <v>0</v>
      </c>
      <c r="O138" s="158">
        <f t="shared" si="61"/>
        <v>26.1</v>
      </c>
    </row>
    <row r="139" spans="1:15" s="9" customFormat="1" ht="15" customHeight="1">
      <c r="A139" s="80" t="s">
        <v>419</v>
      </c>
      <c r="B139" s="12" t="s">
        <v>279</v>
      </c>
      <c r="C139" s="16" t="s">
        <v>245</v>
      </c>
      <c r="D139" s="91">
        <v>1</v>
      </c>
      <c r="E139" s="146"/>
      <c r="F139" s="72"/>
      <c r="G139" s="31"/>
      <c r="H139" s="31">
        <v>15</v>
      </c>
      <c r="I139" s="156">
        <f t="shared" si="55"/>
        <v>0</v>
      </c>
      <c r="J139" s="157">
        <f t="shared" si="56"/>
        <v>15</v>
      </c>
      <c r="K139" s="158">
        <f t="shared" si="57"/>
        <v>0</v>
      </c>
      <c r="L139" s="158">
        <f t="shared" si="58"/>
        <v>0</v>
      </c>
      <c r="M139" s="158">
        <f t="shared" si="59"/>
        <v>15</v>
      </c>
      <c r="N139" s="158">
        <f t="shared" si="60"/>
        <v>0</v>
      </c>
      <c r="O139" s="158">
        <f t="shared" si="61"/>
        <v>15</v>
      </c>
    </row>
    <row r="140" spans="1:15" s="9" customFormat="1" ht="15" customHeight="1">
      <c r="A140" s="80" t="s">
        <v>420</v>
      </c>
      <c r="B140" s="85" t="s">
        <v>280</v>
      </c>
      <c r="C140" s="95" t="s">
        <v>45</v>
      </c>
      <c r="D140" s="163">
        <v>30</v>
      </c>
      <c r="E140" s="148">
        <v>0.35</v>
      </c>
      <c r="F140" s="143">
        <f>$F$1</f>
        <v>3.8</v>
      </c>
      <c r="G140" s="143">
        <f>ROUND(E140*F140,2)</f>
        <v>1.33</v>
      </c>
      <c r="H140" s="143"/>
      <c r="I140" s="143">
        <f t="shared" si="55"/>
        <v>0.11</v>
      </c>
      <c r="J140" s="144">
        <f t="shared" si="56"/>
        <v>1.44</v>
      </c>
      <c r="K140" s="145">
        <f t="shared" si="57"/>
        <v>10.5</v>
      </c>
      <c r="L140" s="145">
        <f t="shared" si="58"/>
        <v>39.9</v>
      </c>
      <c r="M140" s="145">
        <f t="shared" si="59"/>
        <v>0</v>
      </c>
      <c r="N140" s="145">
        <f t="shared" si="60"/>
        <v>3.3</v>
      </c>
      <c r="O140" s="145">
        <f t="shared" si="61"/>
        <v>43.2</v>
      </c>
    </row>
    <row r="141" spans="1:15" s="9" customFormat="1" ht="26.25" thickBot="1">
      <c r="A141" s="80" t="s">
        <v>421</v>
      </c>
      <c r="B141" s="100" t="s">
        <v>278</v>
      </c>
      <c r="C141" s="101" t="s">
        <v>43</v>
      </c>
      <c r="D141" s="102">
        <f>0.4*D140</f>
        <v>12</v>
      </c>
      <c r="E141" s="147"/>
      <c r="F141" s="73"/>
      <c r="G141" s="67"/>
      <c r="H141" s="67">
        <v>0.59</v>
      </c>
      <c r="I141" s="156">
        <f t="shared" si="55"/>
        <v>0</v>
      </c>
      <c r="J141" s="157">
        <f t="shared" si="56"/>
        <v>0.59</v>
      </c>
      <c r="K141" s="158">
        <f t="shared" si="57"/>
        <v>0</v>
      </c>
      <c r="L141" s="158">
        <f t="shared" si="58"/>
        <v>0</v>
      </c>
      <c r="M141" s="158">
        <f t="shared" si="59"/>
        <v>7.08</v>
      </c>
      <c r="N141" s="158">
        <f t="shared" si="60"/>
        <v>0</v>
      </c>
      <c r="O141" s="158">
        <f t="shared" si="61"/>
        <v>7.08</v>
      </c>
    </row>
    <row r="142" spans="1:15" ht="15.75" customHeight="1" thickBot="1">
      <c r="A142" s="392" t="s">
        <v>281</v>
      </c>
      <c r="B142" s="393"/>
      <c r="C142" s="393"/>
      <c r="D142" s="393"/>
      <c r="E142" s="393"/>
      <c r="F142" s="393"/>
      <c r="G142" s="393"/>
      <c r="H142" s="393"/>
      <c r="I142" s="393"/>
      <c r="J142" s="394"/>
      <c r="K142" s="58"/>
      <c r="L142" s="58"/>
      <c r="M142" s="58"/>
      <c r="N142" s="58"/>
      <c r="O142" s="58"/>
    </row>
    <row r="143" spans="1:15" s="15" customFormat="1" ht="51">
      <c r="A143" s="75" t="s">
        <v>422</v>
      </c>
      <c r="B143" s="105" t="s">
        <v>282</v>
      </c>
      <c r="C143" s="93" t="s">
        <v>46</v>
      </c>
      <c r="D143" s="93">
        <v>2.9</v>
      </c>
      <c r="E143" s="165">
        <v>7.5</v>
      </c>
      <c r="F143" s="143">
        <f>$F$1</f>
        <v>3.8</v>
      </c>
      <c r="G143" s="143">
        <f>ROUND(E143*F143,2)</f>
        <v>28.5</v>
      </c>
      <c r="H143" s="143"/>
      <c r="I143" s="143">
        <f aca="true" t="shared" si="62" ref="I143:I159">ROUND(G143*$I$1,2)</f>
        <v>2.28</v>
      </c>
      <c r="J143" s="144">
        <f aca="true" t="shared" si="63" ref="J143:J159">SUM(G143:I143)</f>
        <v>30.78</v>
      </c>
      <c r="K143" s="145">
        <f aca="true" t="shared" si="64" ref="K143:K159">ROUND(D143*E143,2)</f>
        <v>21.75</v>
      </c>
      <c r="L143" s="145">
        <f aca="true" t="shared" si="65" ref="L143:L159">ROUND(D143*G143,2)</f>
        <v>82.65</v>
      </c>
      <c r="M143" s="145">
        <f aca="true" t="shared" si="66" ref="M143:M159">ROUND(D143*H143,2)</f>
        <v>0</v>
      </c>
      <c r="N143" s="145">
        <f aca="true" t="shared" si="67" ref="N143:N159">ROUND(I143*D143,2)</f>
        <v>6.61</v>
      </c>
      <c r="O143" s="145">
        <f aca="true" t="shared" si="68" ref="O143:O159">SUM(L143:N143)</f>
        <v>89.26</v>
      </c>
    </row>
    <row r="144" spans="1:15" ht="25.5">
      <c r="A144" s="75" t="s">
        <v>423</v>
      </c>
      <c r="B144" s="12" t="s">
        <v>80</v>
      </c>
      <c r="C144" s="16" t="s">
        <v>45</v>
      </c>
      <c r="D144" s="106">
        <v>10</v>
      </c>
      <c r="E144" s="164"/>
      <c r="F144" s="164"/>
      <c r="G144" s="164"/>
      <c r="H144" s="164">
        <v>8.5</v>
      </c>
      <c r="I144" s="157">
        <f t="shared" si="62"/>
        <v>0</v>
      </c>
      <c r="J144" s="157">
        <f t="shared" si="63"/>
        <v>8.5</v>
      </c>
      <c r="K144" s="158">
        <f t="shared" si="64"/>
        <v>0</v>
      </c>
      <c r="L144" s="158">
        <f t="shared" si="65"/>
        <v>0</v>
      </c>
      <c r="M144" s="158">
        <f t="shared" si="66"/>
        <v>85</v>
      </c>
      <c r="N144" s="158">
        <f t="shared" si="67"/>
        <v>0</v>
      </c>
      <c r="O144" s="158">
        <f t="shared" si="68"/>
        <v>85</v>
      </c>
    </row>
    <row r="145" spans="1:15" s="15" customFormat="1" ht="12.75">
      <c r="A145" s="75" t="s">
        <v>424</v>
      </c>
      <c r="B145" s="12" t="s">
        <v>81</v>
      </c>
      <c r="C145" s="16" t="s">
        <v>46</v>
      </c>
      <c r="D145" s="106">
        <f>D143*1.1</f>
        <v>3.19</v>
      </c>
      <c r="E145" s="164"/>
      <c r="F145" s="164"/>
      <c r="G145" s="164"/>
      <c r="H145" s="164">
        <v>9.5</v>
      </c>
      <c r="I145" s="157">
        <f t="shared" si="62"/>
        <v>0</v>
      </c>
      <c r="J145" s="157">
        <f t="shared" si="63"/>
        <v>9.5</v>
      </c>
      <c r="K145" s="158">
        <f t="shared" si="64"/>
        <v>0</v>
      </c>
      <c r="L145" s="158">
        <f t="shared" si="65"/>
        <v>0</v>
      </c>
      <c r="M145" s="158">
        <f t="shared" si="66"/>
        <v>30.31</v>
      </c>
      <c r="N145" s="158">
        <f t="shared" si="67"/>
        <v>0</v>
      </c>
      <c r="O145" s="158">
        <f t="shared" si="68"/>
        <v>30.31</v>
      </c>
    </row>
    <row r="146" spans="1:15" ht="12.75">
      <c r="A146" s="75" t="s">
        <v>425</v>
      </c>
      <c r="B146" s="12" t="s">
        <v>0</v>
      </c>
      <c r="C146" s="16" t="s">
        <v>48</v>
      </c>
      <c r="D146" s="106">
        <v>1</v>
      </c>
      <c r="E146" s="164"/>
      <c r="F146" s="164"/>
      <c r="G146" s="164"/>
      <c r="H146" s="164">
        <v>10.5</v>
      </c>
      <c r="I146" s="157">
        <f t="shared" si="62"/>
        <v>0</v>
      </c>
      <c r="J146" s="157">
        <f t="shared" si="63"/>
        <v>10.5</v>
      </c>
      <c r="K146" s="158">
        <f t="shared" si="64"/>
        <v>0</v>
      </c>
      <c r="L146" s="158">
        <f t="shared" si="65"/>
        <v>0</v>
      </c>
      <c r="M146" s="158">
        <f t="shared" si="66"/>
        <v>10.5</v>
      </c>
      <c r="N146" s="158">
        <f t="shared" si="67"/>
        <v>0</v>
      </c>
      <c r="O146" s="158">
        <f t="shared" si="68"/>
        <v>10.5</v>
      </c>
    </row>
    <row r="147" spans="1:15" ht="25.5">
      <c r="A147" s="75" t="s">
        <v>426</v>
      </c>
      <c r="B147" s="85" t="s">
        <v>286</v>
      </c>
      <c r="C147" s="83" t="s">
        <v>38</v>
      </c>
      <c r="D147" s="96">
        <f>SUM(D148:D149)</f>
        <v>286</v>
      </c>
      <c r="E147" s="165">
        <v>0.04</v>
      </c>
      <c r="F147" s="143">
        <f>$F$1</f>
        <v>3.8</v>
      </c>
      <c r="G147" s="143">
        <f>ROUND(E147*F147,2)</f>
        <v>0.15</v>
      </c>
      <c r="H147" s="143"/>
      <c r="I147" s="143">
        <f t="shared" si="62"/>
        <v>0.01</v>
      </c>
      <c r="J147" s="144">
        <f t="shared" si="63"/>
        <v>0.16</v>
      </c>
      <c r="K147" s="145">
        <f t="shared" si="64"/>
        <v>11.44</v>
      </c>
      <c r="L147" s="145">
        <f t="shared" si="65"/>
        <v>42.9</v>
      </c>
      <c r="M147" s="145">
        <f t="shared" si="66"/>
        <v>0</v>
      </c>
      <c r="N147" s="145">
        <f t="shared" si="67"/>
        <v>2.86</v>
      </c>
      <c r="O147" s="145">
        <f t="shared" si="68"/>
        <v>45.76</v>
      </c>
    </row>
    <row r="148" spans="1:15" ht="14.25" customHeight="1">
      <c r="A148" s="75" t="s">
        <v>427</v>
      </c>
      <c r="B148" s="12" t="s">
        <v>283</v>
      </c>
      <c r="C148" s="106" t="s">
        <v>43</v>
      </c>
      <c r="D148" s="106">
        <v>121</v>
      </c>
      <c r="E148" s="164"/>
      <c r="F148" s="164"/>
      <c r="G148" s="164"/>
      <c r="H148" s="164">
        <v>0.7</v>
      </c>
      <c r="I148" s="157">
        <f t="shared" si="62"/>
        <v>0</v>
      </c>
      <c r="J148" s="157">
        <f t="shared" si="63"/>
        <v>0.7</v>
      </c>
      <c r="K148" s="158">
        <f t="shared" si="64"/>
        <v>0</v>
      </c>
      <c r="L148" s="158">
        <f t="shared" si="65"/>
        <v>0</v>
      </c>
      <c r="M148" s="158">
        <f t="shared" si="66"/>
        <v>84.7</v>
      </c>
      <c r="N148" s="158">
        <f t="shared" si="67"/>
        <v>0</v>
      </c>
      <c r="O148" s="158">
        <f t="shared" si="68"/>
        <v>84.7</v>
      </c>
    </row>
    <row r="149" spans="1:15" ht="12.75">
      <c r="A149" s="75" t="s">
        <v>428</v>
      </c>
      <c r="B149" s="12" t="s">
        <v>284</v>
      </c>
      <c r="C149" s="106" t="s">
        <v>43</v>
      </c>
      <c r="D149" s="106">
        <v>165</v>
      </c>
      <c r="E149" s="164"/>
      <c r="F149" s="164"/>
      <c r="G149" s="164"/>
      <c r="H149" s="164">
        <v>0.7</v>
      </c>
      <c r="I149" s="157">
        <f t="shared" si="62"/>
        <v>0</v>
      </c>
      <c r="J149" s="157">
        <f t="shared" si="63"/>
        <v>0.7</v>
      </c>
      <c r="K149" s="158">
        <f t="shared" si="64"/>
        <v>0</v>
      </c>
      <c r="L149" s="158">
        <f t="shared" si="65"/>
        <v>0</v>
      </c>
      <c r="M149" s="158">
        <f t="shared" si="66"/>
        <v>115.5</v>
      </c>
      <c r="N149" s="158">
        <f t="shared" si="67"/>
        <v>0</v>
      </c>
      <c r="O149" s="158">
        <f t="shared" si="68"/>
        <v>115.5</v>
      </c>
    </row>
    <row r="150" spans="1:15" ht="25.5">
      <c r="A150" s="75" t="s">
        <v>429</v>
      </c>
      <c r="B150" s="11" t="s">
        <v>285</v>
      </c>
      <c r="C150" s="83" t="s">
        <v>245</v>
      </c>
      <c r="D150" s="83">
        <v>4</v>
      </c>
      <c r="E150" s="165">
        <v>0.52</v>
      </c>
      <c r="F150" s="143">
        <f>$F$1</f>
        <v>3.8</v>
      </c>
      <c r="G150" s="143">
        <f>ROUND(E150*F150,2)</f>
        <v>1.98</v>
      </c>
      <c r="H150" s="143"/>
      <c r="I150" s="143">
        <f t="shared" si="62"/>
        <v>0.16</v>
      </c>
      <c r="J150" s="144">
        <f t="shared" si="63"/>
        <v>2.14</v>
      </c>
      <c r="K150" s="145">
        <f t="shared" si="64"/>
        <v>2.08</v>
      </c>
      <c r="L150" s="145">
        <f t="shared" si="65"/>
        <v>7.92</v>
      </c>
      <c r="M150" s="145">
        <f t="shared" si="66"/>
        <v>0</v>
      </c>
      <c r="N150" s="145">
        <f t="shared" si="67"/>
        <v>0.64</v>
      </c>
      <c r="O150" s="145">
        <f t="shared" si="68"/>
        <v>8.56</v>
      </c>
    </row>
    <row r="151" spans="1:15" ht="12.75">
      <c r="A151" s="75" t="s">
        <v>430</v>
      </c>
      <c r="B151" s="12" t="s">
        <v>52</v>
      </c>
      <c r="C151" s="82" t="s">
        <v>38</v>
      </c>
      <c r="D151" s="107">
        <v>2.4</v>
      </c>
      <c r="E151" s="164"/>
      <c r="F151" s="164"/>
      <c r="G151" s="164"/>
      <c r="H151" s="164">
        <v>16.79</v>
      </c>
      <c r="I151" s="157">
        <f t="shared" si="62"/>
        <v>0</v>
      </c>
      <c r="J151" s="157">
        <f t="shared" si="63"/>
        <v>16.79</v>
      </c>
      <c r="K151" s="158">
        <f t="shared" si="64"/>
        <v>0</v>
      </c>
      <c r="L151" s="158">
        <f t="shared" si="65"/>
        <v>0</v>
      </c>
      <c r="M151" s="158">
        <f t="shared" si="66"/>
        <v>40.3</v>
      </c>
      <c r="N151" s="158">
        <f t="shared" si="67"/>
        <v>0</v>
      </c>
      <c r="O151" s="158">
        <f t="shared" si="68"/>
        <v>40.3</v>
      </c>
    </row>
    <row r="152" spans="1:15" ht="12.75">
      <c r="A152" s="75" t="s">
        <v>431</v>
      </c>
      <c r="B152" s="12" t="s">
        <v>82</v>
      </c>
      <c r="C152" s="82" t="s">
        <v>36</v>
      </c>
      <c r="D152" s="82">
        <v>4</v>
      </c>
      <c r="E152" s="164"/>
      <c r="F152" s="164"/>
      <c r="G152" s="164"/>
      <c r="H152" s="164">
        <v>16.54</v>
      </c>
      <c r="I152" s="157">
        <f t="shared" si="62"/>
        <v>0</v>
      </c>
      <c r="J152" s="157">
        <f t="shared" si="63"/>
        <v>16.54</v>
      </c>
      <c r="K152" s="158">
        <f t="shared" si="64"/>
        <v>0</v>
      </c>
      <c r="L152" s="158">
        <f t="shared" si="65"/>
        <v>0</v>
      </c>
      <c r="M152" s="158">
        <f t="shared" si="66"/>
        <v>66.16</v>
      </c>
      <c r="N152" s="158">
        <f t="shared" si="67"/>
        <v>0</v>
      </c>
      <c r="O152" s="158">
        <f t="shared" si="68"/>
        <v>66.16</v>
      </c>
    </row>
    <row r="153" spans="1:15" ht="12.75">
      <c r="A153" s="75" t="s">
        <v>432</v>
      </c>
      <c r="B153" s="12" t="s">
        <v>54</v>
      </c>
      <c r="C153" s="82" t="s">
        <v>36</v>
      </c>
      <c r="D153" s="108">
        <v>4</v>
      </c>
      <c r="E153" s="164"/>
      <c r="F153" s="164"/>
      <c r="G153" s="164"/>
      <c r="H153" s="164">
        <v>16.54</v>
      </c>
      <c r="I153" s="157">
        <f t="shared" si="62"/>
        <v>0</v>
      </c>
      <c r="J153" s="157">
        <f t="shared" si="63"/>
        <v>16.54</v>
      </c>
      <c r="K153" s="158">
        <f t="shared" si="64"/>
        <v>0</v>
      </c>
      <c r="L153" s="158">
        <f t="shared" si="65"/>
        <v>0</v>
      </c>
      <c r="M153" s="158">
        <f t="shared" si="66"/>
        <v>66.16</v>
      </c>
      <c r="N153" s="158">
        <f t="shared" si="67"/>
        <v>0</v>
      </c>
      <c r="O153" s="158">
        <f t="shared" si="68"/>
        <v>66.16</v>
      </c>
    </row>
    <row r="154" spans="1:15" ht="12.75">
      <c r="A154" s="75" t="s">
        <v>433</v>
      </c>
      <c r="B154" s="12" t="s">
        <v>83</v>
      </c>
      <c r="C154" s="82" t="s">
        <v>36</v>
      </c>
      <c r="D154" s="109">
        <v>4</v>
      </c>
      <c r="E154" s="164"/>
      <c r="F154" s="164"/>
      <c r="G154" s="164"/>
      <c r="H154" s="164">
        <v>16.54</v>
      </c>
      <c r="I154" s="157">
        <f t="shared" si="62"/>
        <v>0</v>
      </c>
      <c r="J154" s="157">
        <f t="shared" si="63"/>
        <v>16.54</v>
      </c>
      <c r="K154" s="158">
        <f t="shared" si="64"/>
        <v>0</v>
      </c>
      <c r="L154" s="158">
        <f t="shared" si="65"/>
        <v>0</v>
      </c>
      <c r="M154" s="158">
        <f t="shared" si="66"/>
        <v>66.16</v>
      </c>
      <c r="N154" s="158">
        <f t="shared" si="67"/>
        <v>0</v>
      </c>
      <c r="O154" s="158">
        <f t="shared" si="68"/>
        <v>66.16</v>
      </c>
    </row>
    <row r="155" spans="1:15" ht="12.75">
      <c r="A155" s="75" t="s">
        <v>434</v>
      </c>
      <c r="B155" s="11" t="s">
        <v>138</v>
      </c>
      <c r="C155" s="83" t="s">
        <v>45</v>
      </c>
      <c r="D155" s="96">
        <v>10</v>
      </c>
      <c r="E155" s="165">
        <v>5.28</v>
      </c>
      <c r="F155" s="143">
        <f>$F$1</f>
        <v>3.8</v>
      </c>
      <c r="G155" s="143">
        <f>ROUND(E155*F155,2)</f>
        <v>20.06</v>
      </c>
      <c r="H155" s="143"/>
      <c r="I155" s="143">
        <f t="shared" si="62"/>
        <v>1.6</v>
      </c>
      <c r="J155" s="144">
        <f t="shared" si="63"/>
        <v>21.66</v>
      </c>
      <c r="K155" s="145">
        <f t="shared" si="64"/>
        <v>52.8</v>
      </c>
      <c r="L155" s="145">
        <f t="shared" si="65"/>
        <v>200.6</v>
      </c>
      <c r="M155" s="145">
        <f t="shared" si="66"/>
        <v>0</v>
      </c>
      <c r="N155" s="145">
        <f t="shared" si="67"/>
        <v>16</v>
      </c>
      <c r="O155" s="145">
        <f t="shared" si="68"/>
        <v>216.6</v>
      </c>
    </row>
    <row r="156" spans="1:15" ht="25.5">
      <c r="A156" s="75" t="s">
        <v>435</v>
      </c>
      <c r="B156" s="12" t="s">
        <v>287</v>
      </c>
      <c r="C156" s="82" t="s">
        <v>43</v>
      </c>
      <c r="D156" s="82">
        <v>51</v>
      </c>
      <c r="E156" s="164"/>
      <c r="F156" s="164"/>
      <c r="G156" s="164"/>
      <c r="H156" s="164">
        <v>0.33</v>
      </c>
      <c r="I156" s="157">
        <f t="shared" si="62"/>
        <v>0</v>
      </c>
      <c r="J156" s="157">
        <f t="shared" si="63"/>
        <v>0.33</v>
      </c>
      <c r="K156" s="158">
        <f t="shared" si="64"/>
        <v>0</v>
      </c>
      <c r="L156" s="158">
        <f t="shared" si="65"/>
        <v>0</v>
      </c>
      <c r="M156" s="158">
        <f t="shared" si="66"/>
        <v>16.83</v>
      </c>
      <c r="N156" s="158">
        <f t="shared" si="67"/>
        <v>0</v>
      </c>
      <c r="O156" s="158">
        <f t="shared" si="68"/>
        <v>16.83</v>
      </c>
    </row>
    <row r="157" spans="1:15" ht="12.75">
      <c r="A157" s="75" t="s">
        <v>436</v>
      </c>
      <c r="B157" s="12" t="s">
        <v>84</v>
      </c>
      <c r="C157" s="82" t="s">
        <v>43</v>
      </c>
      <c r="D157" s="110">
        <v>30</v>
      </c>
      <c r="E157" s="164"/>
      <c r="F157" s="164"/>
      <c r="G157" s="164"/>
      <c r="H157" s="164">
        <v>1.9</v>
      </c>
      <c r="I157" s="157">
        <f t="shared" si="62"/>
        <v>0</v>
      </c>
      <c r="J157" s="157">
        <f t="shared" si="63"/>
        <v>1.9</v>
      </c>
      <c r="K157" s="158">
        <f t="shared" si="64"/>
        <v>0</v>
      </c>
      <c r="L157" s="158">
        <f t="shared" si="65"/>
        <v>0</v>
      </c>
      <c r="M157" s="158">
        <f t="shared" si="66"/>
        <v>57</v>
      </c>
      <c r="N157" s="158">
        <f t="shared" si="67"/>
        <v>0</v>
      </c>
      <c r="O157" s="158">
        <f t="shared" si="68"/>
        <v>57</v>
      </c>
    </row>
    <row r="158" spans="1:15" ht="12.75">
      <c r="A158" s="75" t="s">
        <v>437</v>
      </c>
      <c r="B158" s="12" t="s">
        <v>53</v>
      </c>
      <c r="C158" s="82" t="s">
        <v>38</v>
      </c>
      <c r="D158" s="107">
        <v>0.63</v>
      </c>
      <c r="E158" s="164"/>
      <c r="F158" s="164"/>
      <c r="G158" s="164"/>
      <c r="H158" s="164">
        <v>4.95</v>
      </c>
      <c r="I158" s="157">
        <f t="shared" si="62"/>
        <v>0</v>
      </c>
      <c r="J158" s="157">
        <f t="shared" si="63"/>
        <v>4.95</v>
      </c>
      <c r="K158" s="158">
        <f t="shared" si="64"/>
        <v>0</v>
      </c>
      <c r="L158" s="158">
        <f t="shared" si="65"/>
        <v>0</v>
      </c>
      <c r="M158" s="158">
        <f t="shared" si="66"/>
        <v>3.12</v>
      </c>
      <c r="N158" s="158">
        <f t="shared" si="67"/>
        <v>0</v>
      </c>
      <c r="O158" s="158">
        <f t="shared" si="68"/>
        <v>3.12</v>
      </c>
    </row>
    <row r="159" spans="1:15" ht="13.5" thickBot="1">
      <c r="A159" s="75" t="s">
        <v>438</v>
      </c>
      <c r="B159" s="111" t="s">
        <v>55</v>
      </c>
      <c r="C159" s="112" t="s">
        <v>36</v>
      </c>
      <c r="D159" s="113">
        <v>2</v>
      </c>
      <c r="E159" s="164"/>
      <c r="F159" s="164"/>
      <c r="G159" s="164"/>
      <c r="H159" s="164">
        <v>5.96</v>
      </c>
      <c r="I159" s="157">
        <f t="shared" si="62"/>
        <v>0</v>
      </c>
      <c r="J159" s="157">
        <f t="shared" si="63"/>
        <v>5.96</v>
      </c>
      <c r="K159" s="158">
        <f t="shared" si="64"/>
        <v>0</v>
      </c>
      <c r="L159" s="158">
        <f t="shared" si="65"/>
        <v>0</v>
      </c>
      <c r="M159" s="158">
        <f t="shared" si="66"/>
        <v>11.92</v>
      </c>
      <c r="N159" s="158">
        <f t="shared" si="67"/>
        <v>0</v>
      </c>
      <c r="O159" s="158">
        <f t="shared" si="68"/>
        <v>11.92</v>
      </c>
    </row>
    <row r="160" spans="1:10" ht="15.75" thickBot="1">
      <c r="A160" s="392" t="s">
        <v>288</v>
      </c>
      <c r="B160" s="393"/>
      <c r="C160" s="393"/>
      <c r="D160" s="393"/>
      <c r="E160" s="393"/>
      <c r="F160" s="393"/>
      <c r="G160" s="393"/>
      <c r="H160" s="393"/>
      <c r="I160" s="393"/>
      <c r="J160" s="394"/>
    </row>
    <row r="161" spans="1:15" ht="25.5">
      <c r="A161" s="75" t="s">
        <v>439</v>
      </c>
      <c r="B161" s="33" t="s">
        <v>289</v>
      </c>
      <c r="C161" s="50" t="s">
        <v>45</v>
      </c>
      <c r="D161" s="50">
        <v>9</v>
      </c>
      <c r="E161" s="165">
        <v>0.36</v>
      </c>
      <c r="F161" s="55">
        <f>$F$1</f>
        <v>3.8</v>
      </c>
      <c r="G161" s="55">
        <f>ROUND(E161*F161,2)</f>
        <v>1.37</v>
      </c>
      <c r="H161" s="55"/>
      <c r="I161" s="55">
        <f aca="true" t="shared" si="69" ref="I161:I173">ROUND(G161*$I$1,2)</f>
        <v>0.11</v>
      </c>
      <c r="J161" s="145">
        <f aca="true" t="shared" si="70" ref="J161:J173">SUM(G161:I161)</f>
        <v>1.48</v>
      </c>
      <c r="K161" s="145">
        <f aca="true" t="shared" si="71" ref="K161:K173">ROUND(D161*E161,2)</f>
        <v>3.24</v>
      </c>
      <c r="L161" s="145">
        <f aca="true" t="shared" si="72" ref="L161:L173">ROUND(D161*G161,2)</f>
        <v>12.33</v>
      </c>
      <c r="M161" s="145">
        <f aca="true" t="shared" si="73" ref="M161:M173">ROUND(D161*H161,2)</f>
        <v>0</v>
      </c>
      <c r="N161" s="145">
        <f aca="true" t="shared" si="74" ref="N161:N173">ROUND(I161*D161,2)</f>
        <v>0.99</v>
      </c>
      <c r="O161" s="145">
        <f aca="true" t="shared" si="75" ref="O161:O173">SUM(L161:N161)</f>
        <v>13.32</v>
      </c>
    </row>
    <row r="162" spans="1:15" ht="12.75">
      <c r="A162" s="75" t="s">
        <v>440</v>
      </c>
      <c r="B162" s="99" t="s">
        <v>291</v>
      </c>
      <c r="C162" s="34" t="s">
        <v>43</v>
      </c>
      <c r="D162" s="34">
        <f>D161*0.3</f>
        <v>2.7</v>
      </c>
      <c r="E162" s="164"/>
      <c r="F162" s="164"/>
      <c r="G162" s="164"/>
      <c r="H162" s="164">
        <v>9.2</v>
      </c>
      <c r="I162" s="157">
        <f t="shared" si="69"/>
        <v>0</v>
      </c>
      <c r="J162" s="157">
        <f t="shared" si="70"/>
        <v>9.2</v>
      </c>
      <c r="K162" s="158">
        <f t="shared" si="71"/>
        <v>0</v>
      </c>
      <c r="L162" s="158">
        <f t="shared" si="72"/>
        <v>0</v>
      </c>
      <c r="M162" s="158">
        <f t="shared" si="73"/>
        <v>24.84</v>
      </c>
      <c r="N162" s="158">
        <f t="shared" si="74"/>
        <v>0</v>
      </c>
      <c r="O162" s="158">
        <f t="shared" si="75"/>
        <v>24.84</v>
      </c>
    </row>
    <row r="163" spans="1:15" ht="12.75">
      <c r="A163" s="75" t="s">
        <v>441</v>
      </c>
      <c r="B163" s="99" t="s">
        <v>290</v>
      </c>
      <c r="C163" s="166" t="s">
        <v>43</v>
      </c>
      <c r="D163" s="34">
        <v>2.7</v>
      </c>
      <c r="E163" s="164"/>
      <c r="F163" s="167"/>
      <c r="G163" s="167"/>
      <c r="H163" s="167">
        <v>4.3</v>
      </c>
      <c r="I163" s="157">
        <f t="shared" si="69"/>
        <v>0</v>
      </c>
      <c r="J163" s="157">
        <f t="shared" si="70"/>
        <v>4.3</v>
      </c>
      <c r="K163" s="158">
        <f t="shared" si="71"/>
        <v>0</v>
      </c>
      <c r="L163" s="158">
        <f t="shared" si="72"/>
        <v>0</v>
      </c>
      <c r="M163" s="158">
        <f t="shared" si="73"/>
        <v>11.61</v>
      </c>
      <c r="N163" s="158">
        <f t="shared" si="74"/>
        <v>0</v>
      </c>
      <c r="O163" s="158">
        <f t="shared" si="75"/>
        <v>11.61</v>
      </c>
    </row>
    <row r="164" spans="1:15" ht="51">
      <c r="A164" s="75" t="s">
        <v>442</v>
      </c>
      <c r="B164" s="22" t="s">
        <v>292</v>
      </c>
      <c r="C164" s="114" t="s">
        <v>11</v>
      </c>
      <c r="D164" s="115">
        <v>1.25</v>
      </c>
      <c r="E164" s="165">
        <v>22</v>
      </c>
      <c r="F164" s="143">
        <f>$F$1</f>
        <v>3.8</v>
      </c>
      <c r="G164" s="143">
        <f>ROUND(E164*F164,2)</f>
        <v>83.6</v>
      </c>
      <c r="H164" s="143"/>
      <c r="I164" s="143">
        <f t="shared" si="69"/>
        <v>6.69</v>
      </c>
      <c r="J164" s="144">
        <f t="shared" si="70"/>
        <v>90.29</v>
      </c>
      <c r="K164" s="145">
        <f t="shared" si="71"/>
        <v>27.5</v>
      </c>
      <c r="L164" s="145">
        <f t="shared" si="72"/>
        <v>104.5</v>
      </c>
      <c r="M164" s="145">
        <f t="shared" si="73"/>
        <v>0</v>
      </c>
      <c r="N164" s="145">
        <f t="shared" si="74"/>
        <v>8.36</v>
      </c>
      <c r="O164" s="145">
        <f t="shared" si="75"/>
        <v>112.86</v>
      </c>
    </row>
    <row r="165" spans="1:15" ht="12.75">
      <c r="A165" s="75" t="s">
        <v>443</v>
      </c>
      <c r="B165" s="99" t="s">
        <v>85</v>
      </c>
      <c r="C165" s="116" t="s">
        <v>11</v>
      </c>
      <c r="D165" s="107">
        <f>ROUND(1.05*D164,2)</f>
        <v>1.31</v>
      </c>
      <c r="E165" s="164"/>
      <c r="F165" s="164"/>
      <c r="G165" s="164"/>
      <c r="H165" s="164">
        <v>710</v>
      </c>
      <c r="I165" s="157">
        <f t="shared" si="69"/>
        <v>0</v>
      </c>
      <c r="J165" s="157">
        <f t="shared" si="70"/>
        <v>710</v>
      </c>
      <c r="K165" s="158">
        <f t="shared" si="71"/>
        <v>0</v>
      </c>
      <c r="L165" s="158">
        <f t="shared" si="72"/>
        <v>0</v>
      </c>
      <c r="M165" s="158">
        <f t="shared" si="73"/>
        <v>930.1</v>
      </c>
      <c r="N165" s="158">
        <f t="shared" si="74"/>
        <v>0</v>
      </c>
      <c r="O165" s="158">
        <f t="shared" si="75"/>
        <v>930.1</v>
      </c>
    </row>
    <row r="166" spans="1:15" ht="12.75">
      <c r="A166" s="75" t="s">
        <v>444</v>
      </c>
      <c r="B166" s="99" t="s">
        <v>86</v>
      </c>
      <c r="C166" s="116" t="s">
        <v>87</v>
      </c>
      <c r="D166" s="107">
        <f>0.5*D164</f>
        <v>0.625</v>
      </c>
      <c r="E166" s="164"/>
      <c r="F166" s="164"/>
      <c r="G166" s="164"/>
      <c r="H166" s="164">
        <v>15.2</v>
      </c>
      <c r="I166" s="157">
        <f t="shared" si="69"/>
        <v>0</v>
      </c>
      <c r="J166" s="157">
        <f t="shared" si="70"/>
        <v>15.2</v>
      </c>
      <c r="K166" s="158">
        <f t="shared" si="71"/>
        <v>0</v>
      </c>
      <c r="L166" s="158">
        <f t="shared" si="72"/>
        <v>0</v>
      </c>
      <c r="M166" s="158">
        <f t="shared" si="73"/>
        <v>9.5</v>
      </c>
      <c r="N166" s="158">
        <f t="shared" si="74"/>
        <v>0</v>
      </c>
      <c r="O166" s="158">
        <f t="shared" si="75"/>
        <v>9.5</v>
      </c>
    </row>
    <row r="167" spans="1:15" ht="12.75">
      <c r="A167" s="75" t="s">
        <v>445</v>
      </c>
      <c r="B167" s="99" t="s">
        <v>293</v>
      </c>
      <c r="C167" s="16" t="s">
        <v>46</v>
      </c>
      <c r="D167" s="107">
        <v>0.72</v>
      </c>
      <c r="E167" s="164"/>
      <c r="F167" s="164"/>
      <c r="G167" s="164"/>
      <c r="H167" s="164">
        <v>46</v>
      </c>
      <c r="I167" s="157">
        <f t="shared" si="69"/>
        <v>0</v>
      </c>
      <c r="J167" s="157">
        <f t="shared" si="70"/>
        <v>46</v>
      </c>
      <c r="K167" s="158">
        <f t="shared" si="71"/>
        <v>0</v>
      </c>
      <c r="L167" s="158">
        <f t="shared" si="72"/>
        <v>0</v>
      </c>
      <c r="M167" s="158">
        <f t="shared" si="73"/>
        <v>33.12</v>
      </c>
      <c r="N167" s="158">
        <f t="shared" si="74"/>
        <v>0</v>
      </c>
      <c r="O167" s="158">
        <f t="shared" si="75"/>
        <v>33.12</v>
      </c>
    </row>
    <row r="168" spans="1:15" ht="12.75">
      <c r="A168" s="75" t="s">
        <v>446</v>
      </c>
      <c r="B168" s="99" t="s">
        <v>88</v>
      </c>
      <c r="C168" s="101" t="s">
        <v>46</v>
      </c>
      <c r="D168" s="107">
        <v>1.58</v>
      </c>
      <c r="E168" s="164"/>
      <c r="F168" s="164"/>
      <c r="G168" s="164"/>
      <c r="H168" s="164">
        <v>57.25</v>
      </c>
      <c r="I168" s="157">
        <f t="shared" si="69"/>
        <v>0</v>
      </c>
      <c r="J168" s="157">
        <f t="shared" si="70"/>
        <v>57.25</v>
      </c>
      <c r="K168" s="158">
        <f t="shared" si="71"/>
        <v>0</v>
      </c>
      <c r="L168" s="158">
        <f t="shared" si="72"/>
        <v>0</v>
      </c>
      <c r="M168" s="158">
        <f t="shared" si="73"/>
        <v>90.46</v>
      </c>
      <c r="N168" s="158">
        <f t="shared" si="74"/>
        <v>0</v>
      </c>
      <c r="O168" s="158">
        <f t="shared" si="75"/>
        <v>90.46</v>
      </c>
    </row>
    <row r="169" spans="1:15" ht="25.5">
      <c r="A169" s="75" t="s">
        <v>447</v>
      </c>
      <c r="B169" s="22" t="s">
        <v>295</v>
      </c>
      <c r="C169" s="114" t="s">
        <v>45</v>
      </c>
      <c r="D169" s="115">
        <v>55.6</v>
      </c>
      <c r="E169" s="165">
        <v>0.21</v>
      </c>
      <c r="F169" s="143">
        <f>$F$1</f>
        <v>3.8</v>
      </c>
      <c r="G169" s="143">
        <f>ROUND(E169*F169,2)</f>
        <v>0.8</v>
      </c>
      <c r="H169" s="143"/>
      <c r="I169" s="143">
        <f t="shared" si="69"/>
        <v>0.06</v>
      </c>
      <c r="J169" s="144">
        <f t="shared" si="70"/>
        <v>0.86</v>
      </c>
      <c r="K169" s="145">
        <f t="shared" si="71"/>
        <v>11.68</v>
      </c>
      <c r="L169" s="145">
        <f t="shared" si="72"/>
        <v>44.48</v>
      </c>
      <c r="M169" s="145">
        <f t="shared" si="73"/>
        <v>0</v>
      </c>
      <c r="N169" s="145">
        <f t="shared" si="74"/>
        <v>3.34</v>
      </c>
      <c r="O169" s="145">
        <f t="shared" si="75"/>
        <v>47.82</v>
      </c>
    </row>
    <row r="170" spans="1:15" ht="12.75">
      <c r="A170" s="75" t="s">
        <v>448</v>
      </c>
      <c r="B170" s="99" t="s">
        <v>294</v>
      </c>
      <c r="C170" s="116" t="s">
        <v>46</v>
      </c>
      <c r="D170" s="107">
        <f>D169*0.04*1.1</f>
        <v>2.4464</v>
      </c>
      <c r="E170" s="164"/>
      <c r="F170" s="164"/>
      <c r="G170" s="164"/>
      <c r="H170" s="164">
        <v>160</v>
      </c>
      <c r="I170" s="157">
        <f t="shared" si="69"/>
        <v>0</v>
      </c>
      <c r="J170" s="157">
        <f t="shared" si="70"/>
        <v>160</v>
      </c>
      <c r="K170" s="158">
        <f t="shared" si="71"/>
        <v>0</v>
      </c>
      <c r="L170" s="158">
        <f t="shared" si="72"/>
        <v>0</v>
      </c>
      <c r="M170" s="158">
        <f t="shared" si="73"/>
        <v>391.42</v>
      </c>
      <c r="N170" s="158">
        <f t="shared" si="74"/>
        <v>0</v>
      </c>
      <c r="O170" s="158">
        <f t="shared" si="75"/>
        <v>391.42</v>
      </c>
    </row>
    <row r="171" spans="1:15" ht="25.5">
      <c r="A171" s="75" t="s">
        <v>449</v>
      </c>
      <c r="B171" s="99" t="s">
        <v>296</v>
      </c>
      <c r="C171" s="116" t="s">
        <v>245</v>
      </c>
      <c r="D171" s="107">
        <v>1</v>
      </c>
      <c r="E171" s="164"/>
      <c r="F171" s="164"/>
      <c r="G171" s="164"/>
      <c r="H171" s="164">
        <v>35</v>
      </c>
      <c r="I171" s="157">
        <f t="shared" si="69"/>
        <v>0</v>
      </c>
      <c r="J171" s="157">
        <f t="shared" si="70"/>
        <v>35</v>
      </c>
      <c r="K171" s="158">
        <f t="shared" si="71"/>
        <v>0</v>
      </c>
      <c r="L171" s="158">
        <f t="shared" si="72"/>
        <v>0</v>
      </c>
      <c r="M171" s="158">
        <f t="shared" si="73"/>
        <v>35</v>
      </c>
      <c r="N171" s="158">
        <f t="shared" si="74"/>
        <v>0</v>
      </c>
      <c r="O171" s="158">
        <f t="shared" si="75"/>
        <v>35</v>
      </c>
    </row>
    <row r="172" spans="1:15" ht="25.5">
      <c r="A172" s="75" t="s">
        <v>450</v>
      </c>
      <c r="B172" s="22" t="s">
        <v>297</v>
      </c>
      <c r="C172" s="117" t="s">
        <v>139</v>
      </c>
      <c r="D172" s="115">
        <f>55.6*2</f>
        <v>111.2</v>
      </c>
      <c r="E172" s="165">
        <v>0.35</v>
      </c>
      <c r="F172" s="143">
        <f>$F$1</f>
        <v>3.8</v>
      </c>
      <c r="G172" s="143">
        <f>ROUND(E172*F172,2)</f>
        <v>1.33</v>
      </c>
      <c r="H172" s="143"/>
      <c r="I172" s="143">
        <f t="shared" si="69"/>
        <v>0.11</v>
      </c>
      <c r="J172" s="144">
        <f t="shared" si="70"/>
        <v>1.44</v>
      </c>
      <c r="K172" s="145">
        <f t="shared" si="71"/>
        <v>38.92</v>
      </c>
      <c r="L172" s="145">
        <f t="shared" si="72"/>
        <v>147.9</v>
      </c>
      <c r="M172" s="145">
        <f t="shared" si="73"/>
        <v>0</v>
      </c>
      <c r="N172" s="145">
        <f t="shared" si="74"/>
        <v>12.23</v>
      </c>
      <c r="O172" s="145">
        <f t="shared" si="75"/>
        <v>160.13</v>
      </c>
    </row>
    <row r="173" spans="1:15" ht="26.25" thickBot="1">
      <c r="A173" s="75" t="s">
        <v>451</v>
      </c>
      <c r="B173" s="100" t="s">
        <v>278</v>
      </c>
      <c r="C173" s="164" t="s">
        <v>43</v>
      </c>
      <c r="D173" s="157">
        <f>D172*0.2</f>
        <v>22.24</v>
      </c>
      <c r="E173" s="157"/>
      <c r="F173" s="164"/>
      <c r="G173" s="157"/>
      <c r="H173" s="164">
        <v>0.59</v>
      </c>
      <c r="I173" s="157">
        <f t="shared" si="69"/>
        <v>0</v>
      </c>
      <c r="J173" s="157">
        <f t="shared" si="70"/>
        <v>0.59</v>
      </c>
      <c r="K173" s="158">
        <f t="shared" si="71"/>
        <v>0</v>
      </c>
      <c r="L173" s="158">
        <f t="shared" si="72"/>
        <v>0</v>
      </c>
      <c r="M173" s="158">
        <f t="shared" si="73"/>
        <v>13.12</v>
      </c>
      <c r="N173" s="158">
        <f t="shared" si="74"/>
        <v>0</v>
      </c>
      <c r="O173" s="158">
        <f t="shared" si="75"/>
        <v>13.12</v>
      </c>
    </row>
    <row r="174" spans="1:10" ht="15.75" thickBot="1">
      <c r="A174" s="392" t="s">
        <v>298</v>
      </c>
      <c r="B174" s="393"/>
      <c r="C174" s="393"/>
      <c r="D174" s="393"/>
      <c r="E174" s="393"/>
      <c r="F174" s="393"/>
      <c r="G174" s="393"/>
      <c r="H174" s="393"/>
      <c r="I174" s="393"/>
      <c r="J174" s="394"/>
    </row>
    <row r="175" spans="1:15" ht="14.25">
      <c r="A175" s="120" t="s">
        <v>452</v>
      </c>
      <c r="B175" s="92" t="s">
        <v>140</v>
      </c>
      <c r="C175" s="32" t="s">
        <v>141</v>
      </c>
      <c r="D175" s="121">
        <v>0.71</v>
      </c>
      <c r="E175" s="165">
        <v>25</v>
      </c>
      <c r="F175" s="143">
        <f>$F$1</f>
        <v>3.8</v>
      </c>
      <c r="G175" s="143">
        <f>ROUND(E175*F175,2)</f>
        <v>95</v>
      </c>
      <c r="H175" s="143"/>
      <c r="I175" s="143">
        <f aca="true" t="shared" si="76" ref="I175:I184">ROUND(G175*$I$1,2)</f>
        <v>7.6</v>
      </c>
      <c r="J175" s="144">
        <f aca="true" t="shared" si="77" ref="J175:J189">SUM(G175:I175)</f>
        <v>102.6</v>
      </c>
      <c r="K175" s="145">
        <f aca="true" t="shared" si="78" ref="K175:K189">ROUND(D175*E175,2)</f>
        <v>17.75</v>
      </c>
      <c r="L175" s="145">
        <f aca="true" t="shared" si="79" ref="L175:L189">ROUND(D175*G175,2)</f>
        <v>67.45</v>
      </c>
      <c r="M175" s="145">
        <f aca="true" t="shared" si="80" ref="M175:M204">ROUND(D175*H175,2)</f>
        <v>0</v>
      </c>
      <c r="N175" s="145">
        <f aca="true" t="shared" si="81" ref="N175:N189">ROUND(I175*D175,2)</f>
        <v>5.4</v>
      </c>
      <c r="O175" s="145">
        <f aca="true" t="shared" si="82" ref="O175:O204">SUM(L175:N175)</f>
        <v>72.85</v>
      </c>
    </row>
    <row r="176" spans="1:15" ht="14.25">
      <c r="A176" s="120" t="s">
        <v>453</v>
      </c>
      <c r="B176" s="57" t="s">
        <v>89</v>
      </c>
      <c r="C176" s="122" t="s">
        <v>15</v>
      </c>
      <c r="D176" s="107">
        <f>SUM(D175*1.08)</f>
        <v>0.7668</v>
      </c>
      <c r="E176" s="164"/>
      <c r="F176" s="164"/>
      <c r="G176" s="164"/>
      <c r="H176" s="164">
        <v>160</v>
      </c>
      <c r="I176" s="157">
        <f t="shared" si="76"/>
        <v>0</v>
      </c>
      <c r="J176" s="157">
        <f t="shared" si="77"/>
        <v>160</v>
      </c>
      <c r="K176" s="158">
        <f t="shared" si="78"/>
        <v>0</v>
      </c>
      <c r="L176" s="158">
        <f t="shared" si="79"/>
        <v>0</v>
      </c>
      <c r="M176" s="158">
        <f t="shared" si="80"/>
        <v>122.69</v>
      </c>
      <c r="N176" s="158">
        <f t="shared" si="81"/>
        <v>0</v>
      </c>
      <c r="O176" s="158">
        <f t="shared" si="82"/>
        <v>122.69</v>
      </c>
    </row>
    <row r="177" spans="1:15" ht="12.75">
      <c r="A177" s="120" t="s">
        <v>454</v>
      </c>
      <c r="B177" s="57" t="s">
        <v>90</v>
      </c>
      <c r="C177" s="122" t="s">
        <v>45</v>
      </c>
      <c r="D177" s="107">
        <v>2.5</v>
      </c>
      <c r="E177" s="164"/>
      <c r="F177" s="164"/>
      <c r="G177" s="164"/>
      <c r="H177" s="164">
        <v>0.45</v>
      </c>
      <c r="I177" s="157">
        <f t="shared" si="76"/>
        <v>0</v>
      </c>
      <c r="J177" s="157">
        <f t="shared" si="77"/>
        <v>0.45</v>
      </c>
      <c r="K177" s="158">
        <f t="shared" si="78"/>
        <v>0</v>
      </c>
      <c r="L177" s="158">
        <f t="shared" si="79"/>
        <v>0</v>
      </c>
      <c r="M177" s="158">
        <f t="shared" si="80"/>
        <v>1.13</v>
      </c>
      <c r="N177" s="158">
        <f t="shared" si="81"/>
        <v>0</v>
      </c>
      <c r="O177" s="158">
        <f t="shared" si="82"/>
        <v>1.13</v>
      </c>
    </row>
    <row r="178" spans="1:15" ht="12.75">
      <c r="A178" s="120" t="s">
        <v>455</v>
      </c>
      <c r="B178" s="57" t="s">
        <v>91</v>
      </c>
      <c r="C178" s="122" t="s">
        <v>43</v>
      </c>
      <c r="D178" s="107">
        <v>60</v>
      </c>
      <c r="E178" s="164"/>
      <c r="F178" s="164"/>
      <c r="G178" s="164"/>
      <c r="H178" s="164">
        <v>0.7</v>
      </c>
      <c r="I178" s="157">
        <f t="shared" si="76"/>
        <v>0</v>
      </c>
      <c r="J178" s="157">
        <f t="shared" si="77"/>
        <v>0.7</v>
      </c>
      <c r="K178" s="158">
        <f t="shared" si="78"/>
        <v>0</v>
      </c>
      <c r="L178" s="158">
        <f t="shared" si="79"/>
        <v>0</v>
      </c>
      <c r="M178" s="158">
        <f t="shared" si="80"/>
        <v>42</v>
      </c>
      <c r="N178" s="158">
        <f t="shared" si="81"/>
        <v>0</v>
      </c>
      <c r="O178" s="158">
        <f t="shared" si="82"/>
        <v>42</v>
      </c>
    </row>
    <row r="179" spans="1:15" ht="25.5">
      <c r="A179" s="120" t="s">
        <v>456</v>
      </c>
      <c r="B179" s="57" t="s">
        <v>92</v>
      </c>
      <c r="C179" s="122" t="s">
        <v>245</v>
      </c>
      <c r="D179" s="107">
        <v>1</v>
      </c>
      <c r="E179" s="164"/>
      <c r="F179" s="164"/>
      <c r="G179" s="164"/>
      <c r="H179" s="164">
        <v>15</v>
      </c>
      <c r="I179" s="157">
        <f t="shared" si="76"/>
        <v>0</v>
      </c>
      <c r="J179" s="157">
        <f t="shared" si="77"/>
        <v>15</v>
      </c>
      <c r="K179" s="158">
        <f t="shared" si="78"/>
        <v>0</v>
      </c>
      <c r="L179" s="158">
        <f t="shared" si="79"/>
        <v>0</v>
      </c>
      <c r="M179" s="158">
        <f t="shared" si="80"/>
        <v>15</v>
      </c>
      <c r="N179" s="158">
        <f t="shared" si="81"/>
        <v>0</v>
      </c>
      <c r="O179" s="158">
        <f t="shared" si="82"/>
        <v>15</v>
      </c>
    </row>
    <row r="180" spans="1:15" ht="14.25">
      <c r="A180" s="120" t="s">
        <v>457</v>
      </c>
      <c r="B180" s="23" t="s">
        <v>142</v>
      </c>
      <c r="C180" s="95" t="s">
        <v>126</v>
      </c>
      <c r="D180" s="115">
        <v>27</v>
      </c>
      <c r="E180" s="165">
        <v>0.6</v>
      </c>
      <c r="F180" s="143">
        <f>$F$1</f>
        <v>3.8</v>
      </c>
      <c r="G180" s="143">
        <f>ROUND(E180*F180,2)</f>
        <v>2.28</v>
      </c>
      <c r="H180" s="143"/>
      <c r="I180" s="143">
        <f t="shared" si="76"/>
        <v>0.18</v>
      </c>
      <c r="J180" s="144">
        <f t="shared" si="77"/>
        <v>2.46</v>
      </c>
      <c r="K180" s="145">
        <f t="shared" si="78"/>
        <v>16.2</v>
      </c>
      <c r="L180" s="145">
        <f t="shared" si="79"/>
        <v>61.56</v>
      </c>
      <c r="M180" s="145">
        <f t="shared" si="80"/>
        <v>0</v>
      </c>
      <c r="N180" s="145">
        <f t="shared" si="81"/>
        <v>4.86</v>
      </c>
      <c r="O180" s="145">
        <f t="shared" si="82"/>
        <v>66.42</v>
      </c>
    </row>
    <row r="181" spans="1:15" ht="14.25">
      <c r="A181" s="120" t="s">
        <v>458</v>
      </c>
      <c r="B181" s="57" t="s">
        <v>93</v>
      </c>
      <c r="C181" s="122" t="s">
        <v>15</v>
      </c>
      <c r="D181" s="107">
        <v>0.13</v>
      </c>
      <c r="E181" s="164"/>
      <c r="F181" s="164"/>
      <c r="G181" s="164"/>
      <c r="H181" s="164">
        <v>160</v>
      </c>
      <c r="I181" s="157">
        <f t="shared" si="76"/>
        <v>0</v>
      </c>
      <c r="J181" s="157">
        <f t="shared" si="77"/>
        <v>160</v>
      </c>
      <c r="K181" s="158">
        <f t="shared" si="78"/>
        <v>0</v>
      </c>
      <c r="L181" s="158">
        <f t="shared" si="79"/>
        <v>0</v>
      </c>
      <c r="M181" s="158">
        <f t="shared" si="80"/>
        <v>20.8</v>
      </c>
      <c r="N181" s="158">
        <f t="shared" si="81"/>
        <v>0</v>
      </c>
      <c r="O181" s="158">
        <f t="shared" si="82"/>
        <v>20.8</v>
      </c>
    </row>
    <row r="182" spans="1:15" ht="12.75">
      <c r="A182" s="120" t="s">
        <v>459</v>
      </c>
      <c r="B182" s="57" t="s">
        <v>94</v>
      </c>
      <c r="C182" s="122" t="s">
        <v>245</v>
      </c>
      <c r="D182" s="107">
        <v>1</v>
      </c>
      <c r="E182" s="164"/>
      <c r="F182" s="164"/>
      <c r="G182" s="164"/>
      <c r="H182" s="164">
        <v>4.3</v>
      </c>
      <c r="I182" s="157">
        <f t="shared" si="76"/>
        <v>0</v>
      </c>
      <c r="J182" s="157">
        <f t="shared" si="77"/>
        <v>4.3</v>
      </c>
      <c r="K182" s="158">
        <f t="shared" si="78"/>
        <v>0</v>
      </c>
      <c r="L182" s="158">
        <f t="shared" si="79"/>
        <v>0</v>
      </c>
      <c r="M182" s="158">
        <f t="shared" si="80"/>
        <v>4.3</v>
      </c>
      <c r="N182" s="158">
        <f t="shared" si="81"/>
        <v>0</v>
      </c>
      <c r="O182" s="158">
        <f t="shared" si="82"/>
        <v>4.3</v>
      </c>
    </row>
    <row r="183" spans="1:15" ht="12.75">
      <c r="A183" s="120" t="s">
        <v>460</v>
      </c>
      <c r="B183" s="11" t="s">
        <v>143</v>
      </c>
      <c r="C183" s="83" t="s">
        <v>45</v>
      </c>
      <c r="D183" s="115">
        <v>27</v>
      </c>
      <c r="E183" s="165">
        <v>0.22</v>
      </c>
      <c r="F183" s="143">
        <f>$F$1</f>
        <v>3.8</v>
      </c>
      <c r="G183" s="143">
        <f>ROUND(E183*F183,2)</f>
        <v>0.84</v>
      </c>
      <c r="H183" s="143"/>
      <c r="I183" s="143">
        <f t="shared" si="76"/>
        <v>0.07</v>
      </c>
      <c r="J183" s="144">
        <f t="shared" si="77"/>
        <v>0.91</v>
      </c>
      <c r="K183" s="145">
        <f t="shared" si="78"/>
        <v>5.94</v>
      </c>
      <c r="L183" s="145">
        <f t="shared" si="79"/>
        <v>22.68</v>
      </c>
      <c r="M183" s="145">
        <f t="shared" si="80"/>
        <v>0</v>
      </c>
      <c r="N183" s="145">
        <f t="shared" si="81"/>
        <v>1.89</v>
      </c>
      <c r="O183" s="145">
        <f t="shared" si="82"/>
        <v>24.57</v>
      </c>
    </row>
    <row r="184" spans="1:15" ht="12.75">
      <c r="A184" s="120" t="s">
        <v>461</v>
      </c>
      <c r="B184" s="123" t="s">
        <v>95</v>
      </c>
      <c r="C184" s="107" t="s">
        <v>45</v>
      </c>
      <c r="D184" s="107">
        <f>D183*1.2</f>
        <v>32.4</v>
      </c>
      <c r="E184" s="164"/>
      <c r="F184" s="164"/>
      <c r="G184" s="164"/>
      <c r="H184" s="164">
        <v>0.59</v>
      </c>
      <c r="I184" s="157">
        <f t="shared" si="76"/>
        <v>0</v>
      </c>
      <c r="J184" s="157">
        <f t="shared" si="77"/>
        <v>0.59</v>
      </c>
      <c r="K184" s="158">
        <f t="shared" si="78"/>
        <v>0</v>
      </c>
      <c r="L184" s="158">
        <f t="shared" si="79"/>
        <v>0</v>
      </c>
      <c r="M184" s="158">
        <f t="shared" si="80"/>
        <v>19.12</v>
      </c>
      <c r="N184" s="158">
        <f t="shared" si="81"/>
        <v>0</v>
      </c>
      <c r="O184" s="158">
        <f t="shared" si="82"/>
        <v>19.12</v>
      </c>
    </row>
    <row r="185" spans="1:15" ht="25.5">
      <c r="A185" s="120" t="s">
        <v>462</v>
      </c>
      <c r="B185" s="11" t="s">
        <v>307</v>
      </c>
      <c r="C185" s="83" t="s">
        <v>45</v>
      </c>
      <c r="D185" s="115">
        <v>14.56</v>
      </c>
      <c r="E185" s="165">
        <v>0.98</v>
      </c>
      <c r="F185" s="143">
        <f>$F$1</f>
        <v>3.8</v>
      </c>
      <c r="G185" s="143">
        <f>ROUND(E185*F185,2)</f>
        <v>3.72</v>
      </c>
      <c r="H185" s="143"/>
      <c r="I185" s="143">
        <f>ROUND(G185*$I$1,2)+0.25</f>
        <v>0.55</v>
      </c>
      <c r="J185" s="144">
        <f t="shared" si="77"/>
        <v>4.27</v>
      </c>
      <c r="K185" s="145">
        <f t="shared" si="78"/>
        <v>14.27</v>
      </c>
      <c r="L185" s="145">
        <f t="shared" si="79"/>
        <v>54.16</v>
      </c>
      <c r="M185" s="145">
        <f t="shared" si="80"/>
        <v>0</v>
      </c>
      <c r="N185" s="145">
        <f t="shared" si="81"/>
        <v>8.01</v>
      </c>
      <c r="O185" s="145">
        <f t="shared" si="82"/>
        <v>62.17</v>
      </c>
    </row>
    <row r="186" spans="1:15" ht="12.75">
      <c r="A186" s="120" t="s">
        <v>463</v>
      </c>
      <c r="B186" s="57" t="s">
        <v>305</v>
      </c>
      <c r="C186" s="107" t="s">
        <v>45</v>
      </c>
      <c r="D186" s="124">
        <f>D185*1.25</f>
        <v>18</v>
      </c>
      <c r="E186" s="164"/>
      <c r="F186" s="164"/>
      <c r="G186" s="164"/>
      <c r="H186" s="164">
        <v>3.23</v>
      </c>
      <c r="I186" s="157">
        <f>ROUND(G186*$I$1,2)</f>
        <v>0</v>
      </c>
      <c r="J186" s="157">
        <f t="shared" si="77"/>
        <v>3.23</v>
      </c>
      <c r="K186" s="158">
        <f t="shared" si="78"/>
        <v>0</v>
      </c>
      <c r="L186" s="158">
        <f t="shared" si="79"/>
        <v>0</v>
      </c>
      <c r="M186" s="158">
        <f t="shared" si="80"/>
        <v>58.14</v>
      </c>
      <c r="N186" s="158">
        <f t="shared" si="81"/>
        <v>0</v>
      </c>
      <c r="O186" s="158">
        <f t="shared" si="82"/>
        <v>58.14</v>
      </c>
    </row>
    <row r="187" spans="1:15" ht="25.5">
      <c r="A187" s="120" t="s">
        <v>464</v>
      </c>
      <c r="B187" s="57" t="s">
        <v>306</v>
      </c>
      <c r="C187" s="16" t="s">
        <v>245</v>
      </c>
      <c r="D187" s="107">
        <v>1</v>
      </c>
      <c r="E187" s="164"/>
      <c r="F187" s="164"/>
      <c r="G187" s="164"/>
      <c r="H187" s="164">
        <v>10.2</v>
      </c>
      <c r="I187" s="157">
        <f>ROUND(G187*$I$1,2)</f>
        <v>0</v>
      </c>
      <c r="J187" s="157">
        <f t="shared" si="77"/>
        <v>10.2</v>
      </c>
      <c r="K187" s="158">
        <f t="shared" si="78"/>
        <v>0</v>
      </c>
      <c r="L187" s="158">
        <f t="shared" si="79"/>
        <v>0</v>
      </c>
      <c r="M187" s="158">
        <f t="shared" si="80"/>
        <v>10.2</v>
      </c>
      <c r="N187" s="158">
        <f t="shared" si="81"/>
        <v>0</v>
      </c>
      <c r="O187" s="158">
        <f t="shared" si="82"/>
        <v>10.2</v>
      </c>
    </row>
    <row r="188" spans="1:15" ht="25.5">
      <c r="A188" s="120" t="s">
        <v>465</v>
      </c>
      <c r="B188" s="13" t="s">
        <v>308</v>
      </c>
      <c r="C188" s="83" t="s">
        <v>45</v>
      </c>
      <c r="D188" s="115">
        <v>0.36</v>
      </c>
      <c r="E188" s="165">
        <v>1.3</v>
      </c>
      <c r="F188" s="143">
        <f>$F$1</f>
        <v>3.8</v>
      </c>
      <c r="G188" s="143">
        <f>ROUND(E188*F188,2)</f>
        <v>4.94</v>
      </c>
      <c r="H188" s="143"/>
      <c r="I188" s="143">
        <f>ROUND(G188*$I$1,2)</f>
        <v>0.4</v>
      </c>
      <c r="J188" s="144">
        <f t="shared" si="77"/>
        <v>5.34</v>
      </c>
      <c r="K188" s="145">
        <f t="shared" si="78"/>
        <v>0.47</v>
      </c>
      <c r="L188" s="145">
        <f t="shared" si="79"/>
        <v>1.78</v>
      </c>
      <c r="M188" s="145">
        <f t="shared" si="80"/>
        <v>0</v>
      </c>
      <c r="N188" s="145">
        <f t="shared" si="81"/>
        <v>0.14</v>
      </c>
      <c r="O188" s="145">
        <f t="shared" si="82"/>
        <v>1.92</v>
      </c>
    </row>
    <row r="189" spans="1:15" ht="12.75">
      <c r="A189" s="120" t="s">
        <v>466</v>
      </c>
      <c r="B189" s="57" t="s">
        <v>96</v>
      </c>
      <c r="C189" s="69" t="s">
        <v>17</v>
      </c>
      <c r="D189" s="124">
        <v>1</v>
      </c>
      <c r="E189" s="164"/>
      <c r="F189" s="164"/>
      <c r="G189" s="164"/>
      <c r="H189" s="164">
        <v>58</v>
      </c>
      <c r="I189" s="157">
        <f>ROUND(G189*$I$1,2)</f>
        <v>0</v>
      </c>
      <c r="J189" s="157">
        <f t="shared" si="77"/>
        <v>58</v>
      </c>
      <c r="K189" s="158">
        <f t="shared" si="78"/>
        <v>0</v>
      </c>
      <c r="L189" s="158">
        <f t="shared" si="79"/>
        <v>0</v>
      </c>
      <c r="M189" s="158">
        <f t="shared" si="80"/>
        <v>58</v>
      </c>
      <c r="N189" s="158">
        <f t="shared" si="81"/>
        <v>0</v>
      </c>
      <c r="O189" s="158">
        <f t="shared" si="82"/>
        <v>58</v>
      </c>
    </row>
    <row r="190" spans="1:15" ht="12.75">
      <c r="A190" s="120" t="s">
        <v>467</v>
      </c>
      <c r="B190" s="57" t="s">
        <v>309</v>
      </c>
      <c r="C190" s="170" t="s">
        <v>245</v>
      </c>
      <c r="D190" s="124">
        <v>1</v>
      </c>
      <c r="E190" s="164"/>
      <c r="F190" s="167"/>
      <c r="G190" s="167"/>
      <c r="H190" s="167">
        <v>18</v>
      </c>
      <c r="I190" s="157"/>
      <c r="J190" s="157"/>
      <c r="K190" s="158"/>
      <c r="L190" s="158"/>
      <c r="M190" s="158">
        <f t="shared" si="80"/>
        <v>18</v>
      </c>
      <c r="N190" s="158"/>
      <c r="O190" s="158">
        <f t="shared" si="82"/>
        <v>18</v>
      </c>
    </row>
    <row r="191" spans="1:15" ht="38.25">
      <c r="A191" s="120" t="s">
        <v>468</v>
      </c>
      <c r="B191" s="23" t="s">
        <v>299</v>
      </c>
      <c r="C191" s="83" t="s">
        <v>44</v>
      </c>
      <c r="D191" s="115">
        <v>1</v>
      </c>
      <c r="E191" s="165">
        <v>1.5</v>
      </c>
      <c r="F191" s="143">
        <f>$F$1</f>
        <v>3.8</v>
      </c>
      <c r="G191" s="143">
        <f>ROUND(E191*F191,2)</f>
        <v>5.7</v>
      </c>
      <c r="H191" s="143"/>
      <c r="I191" s="143">
        <f aca="true" t="shared" si="83" ref="I191:I204">ROUND(G191*$I$1,2)</f>
        <v>0.46</v>
      </c>
      <c r="J191" s="144">
        <f aca="true" t="shared" si="84" ref="J191:J204">SUM(G191:I191)</f>
        <v>6.16</v>
      </c>
      <c r="K191" s="145">
        <f aca="true" t="shared" si="85" ref="K191:K204">ROUND(D191*E191,2)</f>
        <v>1.5</v>
      </c>
      <c r="L191" s="145">
        <f aca="true" t="shared" si="86" ref="L191:L204">ROUND(D191*G191,2)</f>
        <v>5.7</v>
      </c>
      <c r="M191" s="145">
        <f t="shared" si="80"/>
        <v>0</v>
      </c>
      <c r="N191" s="145">
        <f aca="true" t="shared" si="87" ref="N191:N204">ROUND(I191*D191,2)</f>
        <v>0.46</v>
      </c>
      <c r="O191" s="145">
        <f t="shared" si="82"/>
        <v>6.16</v>
      </c>
    </row>
    <row r="192" spans="1:15" ht="38.25">
      <c r="A192" s="120" t="s">
        <v>469</v>
      </c>
      <c r="B192" s="125" t="s">
        <v>300</v>
      </c>
      <c r="C192" s="126" t="s">
        <v>245</v>
      </c>
      <c r="D192" s="106">
        <v>1</v>
      </c>
      <c r="E192" s="164"/>
      <c r="F192" s="164"/>
      <c r="G192" s="164"/>
      <c r="H192" s="164">
        <v>15.6</v>
      </c>
      <c r="I192" s="157">
        <f t="shared" si="83"/>
        <v>0</v>
      </c>
      <c r="J192" s="157">
        <f t="shared" si="84"/>
        <v>15.6</v>
      </c>
      <c r="K192" s="158">
        <f t="shared" si="85"/>
        <v>0</v>
      </c>
      <c r="L192" s="158">
        <f t="shared" si="86"/>
        <v>0</v>
      </c>
      <c r="M192" s="158">
        <f t="shared" si="80"/>
        <v>15.6</v>
      </c>
      <c r="N192" s="158">
        <f t="shared" si="87"/>
        <v>0</v>
      </c>
      <c r="O192" s="158">
        <f t="shared" si="82"/>
        <v>15.6</v>
      </c>
    </row>
    <row r="193" spans="1:15" ht="25.5">
      <c r="A193" s="120" t="s">
        <v>470</v>
      </c>
      <c r="B193" s="168" t="s">
        <v>304</v>
      </c>
      <c r="C193" s="70" t="s">
        <v>98</v>
      </c>
      <c r="D193" s="169">
        <v>1</v>
      </c>
      <c r="E193" s="164"/>
      <c r="F193" s="167"/>
      <c r="G193" s="167"/>
      <c r="H193" s="167">
        <v>2.3</v>
      </c>
      <c r="I193" s="157">
        <f t="shared" si="83"/>
        <v>0</v>
      </c>
      <c r="J193" s="157">
        <f t="shared" si="84"/>
        <v>2.3</v>
      </c>
      <c r="K193" s="158">
        <f t="shared" si="85"/>
        <v>0</v>
      </c>
      <c r="L193" s="158">
        <f t="shared" si="86"/>
        <v>0</v>
      </c>
      <c r="M193" s="158">
        <f t="shared" si="80"/>
        <v>2.3</v>
      </c>
      <c r="N193" s="158">
        <f t="shared" si="87"/>
        <v>0</v>
      </c>
      <c r="O193" s="158">
        <f t="shared" si="82"/>
        <v>2.3</v>
      </c>
    </row>
    <row r="194" spans="1:15" ht="12.75">
      <c r="A194" s="120" t="s">
        <v>471</v>
      </c>
      <c r="B194" s="168" t="s">
        <v>303</v>
      </c>
      <c r="C194" s="126" t="s">
        <v>43</v>
      </c>
      <c r="D194" s="169">
        <v>0.5</v>
      </c>
      <c r="E194" s="164"/>
      <c r="F194" s="167"/>
      <c r="G194" s="167"/>
      <c r="H194" s="167">
        <v>0.5</v>
      </c>
      <c r="I194" s="157">
        <f t="shared" si="83"/>
        <v>0</v>
      </c>
      <c r="J194" s="157">
        <f t="shared" si="84"/>
        <v>0.5</v>
      </c>
      <c r="K194" s="158">
        <f t="shared" si="85"/>
        <v>0</v>
      </c>
      <c r="L194" s="158">
        <f t="shared" si="86"/>
        <v>0</v>
      </c>
      <c r="M194" s="158">
        <f t="shared" si="80"/>
        <v>0.25</v>
      </c>
      <c r="N194" s="158">
        <f t="shared" si="87"/>
        <v>0</v>
      </c>
      <c r="O194" s="158">
        <f t="shared" si="82"/>
        <v>0.25</v>
      </c>
    </row>
    <row r="195" spans="1:15" ht="14.25">
      <c r="A195" s="120" t="s">
        <v>472</v>
      </c>
      <c r="B195" s="127" t="s">
        <v>144</v>
      </c>
      <c r="C195" s="59" t="s">
        <v>126</v>
      </c>
      <c r="D195" s="128">
        <v>14.56</v>
      </c>
      <c r="E195" s="165">
        <v>0.5</v>
      </c>
      <c r="F195" s="143">
        <f>$F$1</f>
        <v>3.8</v>
      </c>
      <c r="G195" s="143">
        <f>ROUND(E195*F195,2)</f>
        <v>1.9</v>
      </c>
      <c r="H195" s="143"/>
      <c r="I195" s="143">
        <f t="shared" si="83"/>
        <v>0.15</v>
      </c>
      <c r="J195" s="144">
        <f t="shared" si="84"/>
        <v>2.05</v>
      </c>
      <c r="K195" s="145">
        <f t="shared" si="85"/>
        <v>7.28</v>
      </c>
      <c r="L195" s="145">
        <f t="shared" si="86"/>
        <v>27.66</v>
      </c>
      <c r="M195" s="145">
        <f t="shared" si="80"/>
        <v>0</v>
      </c>
      <c r="N195" s="145">
        <f t="shared" si="87"/>
        <v>2.18</v>
      </c>
      <c r="O195" s="145">
        <f t="shared" si="82"/>
        <v>29.84</v>
      </c>
    </row>
    <row r="196" spans="1:15" ht="14.25">
      <c r="A196" s="120" t="s">
        <v>473</v>
      </c>
      <c r="B196" s="57" t="s">
        <v>302</v>
      </c>
      <c r="C196" s="122" t="s">
        <v>15</v>
      </c>
      <c r="D196" s="107">
        <f>ROUND(SUM(D195*1.08*0.025),1)</f>
        <v>0.4</v>
      </c>
      <c r="E196" s="164"/>
      <c r="F196" s="164"/>
      <c r="G196" s="164"/>
      <c r="H196" s="164">
        <v>160</v>
      </c>
      <c r="I196" s="157">
        <f t="shared" si="83"/>
        <v>0</v>
      </c>
      <c r="J196" s="157">
        <f t="shared" si="84"/>
        <v>160</v>
      </c>
      <c r="K196" s="158">
        <f t="shared" si="85"/>
        <v>0</v>
      </c>
      <c r="L196" s="158">
        <f t="shared" si="86"/>
        <v>0</v>
      </c>
      <c r="M196" s="158">
        <f t="shared" si="80"/>
        <v>64</v>
      </c>
      <c r="N196" s="158">
        <f t="shared" si="87"/>
        <v>0</v>
      </c>
      <c r="O196" s="158">
        <f t="shared" si="82"/>
        <v>64</v>
      </c>
    </row>
    <row r="197" spans="1:15" ht="25.5">
      <c r="A197" s="120" t="s">
        <v>474</v>
      </c>
      <c r="B197" s="11" t="s">
        <v>301</v>
      </c>
      <c r="C197" s="83" t="s">
        <v>98</v>
      </c>
      <c r="D197" s="115">
        <f>D185</f>
        <v>14.56</v>
      </c>
      <c r="E197" s="165">
        <v>0.15</v>
      </c>
      <c r="F197" s="143">
        <f>$F$1</f>
        <v>3.8</v>
      </c>
      <c r="G197" s="143">
        <f>ROUND(E197*F197,2)</f>
        <v>0.57</v>
      </c>
      <c r="H197" s="143"/>
      <c r="I197" s="143">
        <f t="shared" si="83"/>
        <v>0.05</v>
      </c>
      <c r="J197" s="144">
        <f t="shared" si="84"/>
        <v>0.62</v>
      </c>
      <c r="K197" s="145">
        <f t="shared" si="85"/>
        <v>2.18</v>
      </c>
      <c r="L197" s="145">
        <f t="shared" si="86"/>
        <v>8.3</v>
      </c>
      <c r="M197" s="145">
        <f t="shared" si="80"/>
        <v>0</v>
      </c>
      <c r="N197" s="145">
        <f t="shared" si="87"/>
        <v>0.73</v>
      </c>
      <c r="O197" s="145">
        <f t="shared" si="82"/>
        <v>9.03</v>
      </c>
    </row>
    <row r="198" spans="1:15" ht="14.25">
      <c r="A198" s="120" t="s">
        <v>475</v>
      </c>
      <c r="B198" s="12" t="s">
        <v>97</v>
      </c>
      <c r="C198" s="70" t="s">
        <v>98</v>
      </c>
      <c r="D198" s="107">
        <f>D197</f>
        <v>14.56</v>
      </c>
      <c r="E198" s="164"/>
      <c r="F198" s="164"/>
      <c r="G198" s="164"/>
      <c r="H198" s="164">
        <v>3.12</v>
      </c>
      <c r="I198" s="157">
        <f t="shared" si="83"/>
        <v>0</v>
      </c>
      <c r="J198" s="157">
        <f t="shared" si="84"/>
        <v>3.12</v>
      </c>
      <c r="K198" s="158">
        <f t="shared" si="85"/>
        <v>0</v>
      </c>
      <c r="L198" s="158">
        <f t="shared" si="86"/>
        <v>0</v>
      </c>
      <c r="M198" s="158">
        <f t="shared" si="80"/>
        <v>45.43</v>
      </c>
      <c r="N198" s="158">
        <f t="shared" si="87"/>
        <v>0</v>
      </c>
      <c r="O198" s="158">
        <f t="shared" si="82"/>
        <v>45.43</v>
      </c>
    </row>
    <row r="199" spans="1:15" ht="14.25">
      <c r="A199" s="120" t="s">
        <v>476</v>
      </c>
      <c r="B199" s="12" t="s">
        <v>99</v>
      </c>
      <c r="C199" s="70" t="s">
        <v>98</v>
      </c>
      <c r="D199" s="107">
        <f>D197</f>
        <v>14.56</v>
      </c>
      <c r="E199" s="164"/>
      <c r="F199" s="164"/>
      <c r="G199" s="164"/>
      <c r="H199" s="164">
        <v>2.31</v>
      </c>
      <c r="I199" s="157">
        <f t="shared" si="83"/>
        <v>0</v>
      </c>
      <c r="J199" s="157">
        <f t="shared" si="84"/>
        <v>2.31</v>
      </c>
      <c r="K199" s="158">
        <f t="shared" si="85"/>
        <v>0</v>
      </c>
      <c r="L199" s="158">
        <f t="shared" si="86"/>
        <v>0</v>
      </c>
      <c r="M199" s="158">
        <f t="shared" si="80"/>
        <v>33.63</v>
      </c>
      <c r="N199" s="158">
        <f t="shared" si="87"/>
        <v>0</v>
      </c>
      <c r="O199" s="158">
        <f t="shared" si="82"/>
        <v>33.63</v>
      </c>
    </row>
    <row r="200" spans="1:15" ht="14.25">
      <c r="A200" s="120" t="s">
        <v>477</v>
      </c>
      <c r="B200" s="23" t="s">
        <v>145</v>
      </c>
      <c r="C200" s="83" t="s">
        <v>98</v>
      </c>
      <c r="D200" s="115">
        <v>27</v>
      </c>
      <c r="E200" s="165">
        <v>0.22</v>
      </c>
      <c r="F200" s="143">
        <f>$F$1</f>
        <v>3.8</v>
      </c>
      <c r="G200" s="143">
        <f>ROUND(E200*F200,2)</f>
        <v>0.84</v>
      </c>
      <c r="H200" s="143"/>
      <c r="I200" s="143">
        <f t="shared" si="83"/>
        <v>0.07</v>
      </c>
      <c r="J200" s="144">
        <f t="shared" si="84"/>
        <v>0.91</v>
      </c>
      <c r="K200" s="145">
        <f t="shared" si="85"/>
        <v>5.94</v>
      </c>
      <c r="L200" s="145">
        <f t="shared" si="86"/>
        <v>22.68</v>
      </c>
      <c r="M200" s="145">
        <f t="shared" si="80"/>
        <v>0</v>
      </c>
      <c r="N200" s="145">
        <f t="shared" si="87"/>
        <v>1.89</v>
      </c>
      <c r="O200" s="145">
        <f t="shared" si="82"/>
        <v>24.57</v>
      </c>
    </row>
    <row r="201" spans="1:15" ht="14.25">
      <c r="A201" s="120" t="s">
        <v>478</v>
      </c>
      <c r="B201" s="12" t="s">
        <v>100</v>
      </c>
      <c r="C201" s="70" t="s">
        <v>98</v>
      </c>
      <c r="D201" s="71">
        <f>D200*1.1</f>
        <v>29.7</v>
      </c>
      <c r="E201" s="164"/>
      <c r="F201" s="164"/>
      <c r="G201" s="164"/>
      <c r="H201" s="164">
        <v>0.68</v>
      </c>
      <c r="I201" s="157">
        <f t="shared" si="83"/>
        <v>0</v>
      </c>
      <c r="J201" s="157">
        <f t="shared" si="84"/>
        <v>0.68</v>
      </c>
      <c r="K201" s="158">
        <f t="shared" si="85"/>
        <v>0</v>
      </c>
      <c r="L201" s="158">
        <f t="shared" si="86"/>
        <v>0</v>
      </c>
      <c r="M201" s="158">
        <f t="shared" si="80"/>
        <v>20.2</v>
      </c>
      <c r="N201" s="158">
        <f t="shared" si="87"/>
        <v>0</v>
      </c>
      <c r="O201" s="158">
        <f t="shared" si="82"/>
        <v>20.2</v>
      </c>
    </row>
    <row r="202" spans="1:15" ht="14.25">
      <c r="A202" s="120" t="s">
        <v>479</v>
      </c>
      <c r="B202" s="23" t="s">
        <v>146</v>
      </c>
      <c r="C202" s="59" t="s">
        <v>126</v>
      </c>
      <c r="D202" s="115">
        <v>2.88</v>
      </c>
      <c r="E202" s="165">
        <v>0.95</v>
      </c>
      <c r="F202" s="143">
        <f>$F$1</f>
        <v>3.8</v>
      </c>
      <c r="G202" s="143">
        <f>ROUND(E202*F202,2)</f>
        <v>3.61</v>
      </c>
      <c r="H202" s="143"/>
      <c r="I202" s="143">
        <f t="shared" si="83"/>
        <v>0.29</v>
      </c>
      <c r="J202" s="144">
        <f t="shared" si="84"/>
        <v>3.9</v>
      </c>
      <c r="K202" s="145">
        <f t="shared" si="85"/>
        <v>2.74</v>
      </c>
      <c r="L202" s="145">
        <f t="shared" si="86"/>
        <v>10.4</v>
      </c>
      <c r="M202" s="145">
        <f t="shared" si="80"/>
        <v>0</v>
      </c>
      <c r="N202" s="145">
        <f t="shared" si="87"/>
        <v>0.84</v>
      </c>
      <c r="O202" s="145">
        <f t="shared" si="82"/>
        <v>11.24</v>
      </c>
    </row>
    <row r="203" spans="1:15" ht="12.75">
      <c r="A203" s="120" t="s">
        <v>480</v>
      </c>
      <c r="B203" s="57" t="s">
        <v>101</v>
      </c>
      <c r="C203" s="122" t="s">
        <v>45</v>
      </c>
      <c r="D203" s="107">
        <f>D202*1.08</f>
        <v>3.1104</v>
      </c>
      <c r="E203" s="164"/>
      <c r="F203" s="164"/>
      <c r="G203" s="164"/>
      <c r="H203" s="164">
        <v>6.2</v>
      </c>
      <c r="I203" s="157">
        <f t="shared" si="83"/>
        <v>0</v>
      </c>
      <c r="J203" s="157">
        <f t="shared" si="84"/>
        <v>6.2</v>
      </c>
      <c r="K203" s="158">
        <f t="shared" si="85"/>
        <v>0</v>
      </c>
      <c r="L203" s="158">
        <f t="shared" si="86"/>
        <v>0</v>
      </c>
      <c r="M203" s="158">
        <f t="shared" si="80"/>
        <v>19.28</v>
      </c>
      <c r="N203" s="158">
        <f t="shared" si="87"/>
        <v>0</v>
      </c>
      <c r="O203" s="158">
        <f t="shared" si="82"/>
        <v>19.28</v>
      </c>
    </row>
    <row r="204" spans="1:15" ht="13.5" thickBot="1">
      <c r="A204" s="120" t="s">
        <v>481</v>
      </c>
      <c r="B204" s="118" t="s">
        <v>310</v>
      </c>
      <c r="C204" s="129" t="s">
        <v>245</v>
      </c>
      <c r="D204" s="119">
        <v>1</v>
      </c>
      <c r="E204" s="164"/>
      <c r="F204" s="164"/>
      <c r="G204" s="164"/>
      <c r="H204" s="164">
        <v>2.3</v>
      </c>
      <c r="I204" s="157">
        <f t="shared" si="83"/>
        <v>0</v>
      </c>
      <c r="J204" s="157">
        <f t="shared" si="84"/>
        <v>2.3</v>
      </c>
      <c r="K204" s="158">
        <f t="shared" si="85"/>
        <v>0</v>
      </c>
      <c r="L204" s="158">
        <f t="shared" si="86"/>
        <v>0</v>
      </c>
      <c r="M204" s="158">
        <f t="shared" si="80"/>
        <v>2.3</v>
      </c>
      <c r="N204" s="158">
        <f t="shared" si="87"/>
        <v>0</v>
      </c>
      <c r="O204" s="158">
        <f t="shared" si="82"/>
        <v>2.3</v>
      </c>
    </row>
    <row r="205" spans="1:10" ht="15.75" thickBot="1">
      <c r="A205" s="392" t="s">
        <v>311</v>
      </c>
      <c r="B205" s="393"/>
      <c r="C205" s="393"/>
      <c r="D205" s="393"/>
      <c r="E205" s="393"/>
      <c r="F205" s="393"/>
      <c r="G205" s="393"/>
      <c r="H205" s="393"/>
      <c r="I205" s="393"/>
      <c r="J205" s="394"/>
    </row>
    <row r="206" spans="1:15" ht="38.25">
      <c r="A206" s="75" t="s">
        <v>482</v>
      </c>
      <c r="B206" s="92" t="s">
        <v>147</v>
      </c>
      <c r="C206" s="32" t="s">
        <v>36</v>
      </c>
      <c r="D206" s="130">
        <f>SUM(D207:D208)</f>
        <v>3</v>
      </c>
      <c r="E206" s="165">
        <v>3.5</v>
      </c>
      <c r="F206" s="143">
        <f>$F$1</f>
        <v>3.8</v>
      </c>
      <c r="G206" s="143">
        <f>ROUND(E206*F206,2)</f>
        <v>13.3</v>
      </c>
      <c r="H206" s="143"/>
      <c r="I206" s="143">
        <f aca="true" t="shared" si="88" ref="I206:I213">ROUND(G206*$I$1,2)</f>
        <v>1.06</v>
      </c>
      <c r="J206" s="144">
        <f aca="true" t="shared" si="89" ref="J206:J213">SUM(G206:I206)</f>
        <v>14.36</v>
      </c>
      <c r="K206" s="145">
        <f aca="true" t="shared" si="90" ref="K206:K213">ROUND(D206*E206,2)</f>
        <v>10.5</v>
      </c>
      <c r="L206" s="145">
        <f aca="true" t="shared" si="91" ref="L206:L213">ROUND(D206*G206,2)</f>
        <v>39.9</v>
      </c>
      <c r="M206" s="145">
        <f aca="true" t="shared" si="92" ref="M206:M213">ROUND(D206*H206,2)</f>
        <v>0</v>
      </c>
      <c r="N206" s="145">
        <f aca="true" t="shared" si="93" ref="N206:N213">ROUND(I206*D206,2)</f>
        <v>3.18</v>
      </c>
      <c r="O206" s="145">
        <f aca="true" t="shared" si="94" ref="O206:O213">SUM(L206:N206)</f>
        <v>43.08</v>
      </c>
    </row>
    <row r="207" spans="1:15" ht="12.75">
      <c r="A207" s="75" t="s">
        <v>483</v>
      </c>
      <c r="B207" s="57" t="s">
        <v>102</v>
      </c>
      <c r="C207" s="16" t="s">
        <v>36</v>
      </c>
      <c r="D207" s="98">
        <v>1</v>
      </c>
      <c r="E207" s="164"/>
      <c r="F207" s="164"/>
      <c r="G207" s="164"/>
      <c r="H207" s="164">
        <v>45</v>
      </c>
      <c r="I207" s="157">
        <f t="shared" si="88"/>
        <v>0</v>
      </c>
      <c r="J207" s="157">
        <f t="shared" si="89"/>
        <v>45</v>
      </c>
      <c r="K207" s="158">
        <f t="shared" si="90"/>
        <v>0</v>
      </c>
      <c r="L207" s="158">
        <f t="shared" si="91"/>
        <v>0</v>
      </c>
      <c r="M207" s="158">
        <f t="shared" si="92"/>
        <v>45</v>
      </c>
      <c r="N207" s="158">
        <f t="shared" si="93"/>
        <v>0</v>
      </c>
      <c r="O207" s="158">
        <f t="shared" si="94"/>
        <v>45</v>
      </c>
    </row>
    <row r="208" spans="1:15" ht="12.75">
      <c r="A208" s="75" t="s">
        <v>484</v>
      </c>
      <c r="B208" s="57" t="s">
        <v>103</v>
      </c>
      <c r="C208" s="16" t="s">
        <v>36</v>
      </c>
      <c r="D208" s="98">
        <v>2</v>
      </c>
      <c r="E208" s="164"/>
      <c r="F208" s="164"/>
      <c r="G208" s="164"/>
      <c r="H208" s="164">
        <v>52</v>
      </c>
      <c r="I208" s="157">
        <f t="shared" si="88"/>
        <v>0</v>
      </c>
      <c r="J208" s="157">
        <f t="shared" si="89"/>
        <v>52</v>
      </c>
      <c r="K208" s="158">
        <f t="shared" si="90"/>
        <v>0</v>
      </c>
      <c r="L208" s="158">
        <f t="shared" si="91"/>
        <v>0</v>
      </c>
      <c r="M208" s="158">
        <f t="shared" si="92"/>
        <v>104</v>
      </c>
      <c r="N208" s="158">
        <f t="shared" si="93"/>
        <v>0</v>
      </c>
      <c r="O208" s="158">
        <f t="shared" si="94"/>
        <v>104</v>
      </c>
    </row>
    <row r="209" spans="1:15" ht="12.75">
      <c r="A209" s="75" t="s">
        <v>485</v>
      </c>
      <c r="B209" s="57" t="s">
        <v>104</v>
      </c>
      <c r="C209" s="16" t="s">
        <v>36</v>
      </c>
      <c r="D209" s="98">
        <v>3</v>
      </c>
      <c r="E209" s="164"/>
      <c r="F209" s="164"/>
      <c r="G209" s="164"/>
      <c r="H209" s="164">
        <v>2.4</v>
      </c>
      <c r="I209" s="157">
        <f t="shared" si="88"/>
        <v>0</v>
      </c>
      <c r="J209" s="157">
        <f t="shared" si="89"/>
        <v>2.4</v>
      </c>
      <c r="K209" s="158">
        <f t="shared" si="90"/>
        <v>0</v>
      </c>
      <c r="L209" s="158">
        <f t="shared" si="91"/>
        <v>0</v>
      </c>
      <c r="M209" s="158">
        <f t="shared" si="92"/>
        <v>7.2</v>
      </c>
      <c r="N209" s="158">
        <f t="shared" si="93"/>
        <v>0</v>
      </c>
      <c r="O209" s="158">
        <f t="shared" si="94"/>
        <v>7.2</v>
      </c>
    </row>
    <row r="210" spans="1:15" ht="25.5">
      <c r="A210" s="75" t="s">
        <v>486</v>
      </c>
      <c r="B210" s="100" t="s">
        <v>105</v>
      </c>
      <c r="C210" s="101" t="s">
        <v>48</v>
      </c>
      <c r="D210" s="131">
        <v>3</v>
      </c>
      <c r="E210" s="164"/>
      <c r="F210" s="164"/>
      <c r="G210" s="164"/>
      <c r="H210" s="164">
        <v>2.5</v>
      </c>
      <c r="I210" s="157">
        <f t="shared" si="88"/>
        <v>0</v>
      </c>
      <c r="J210" s="157">
        <f t="shared" si="89"/>
        <v>2.5</v>
      </c>
      <c r="K210" s="158">
        <f t="shared" si="90"/>
        <v>0</v>
      </c>
      <c r="L210" s="158">
        <f t="shared" si="91"/>
        <v>0</v>
      </c>
      <c r="M210" s="158">
        <f t="shared" si="92"/>
        <v>7.5</v>
      </c>
      <c r="N210" s="158">
        <f t="shared" si="93"/>
        <v>0</v>
      </c>
      <c r="O210" s="158">
        <f t="shared" si="94"/>
        <v>7.5</v>
      </c>
    </row>
    <row r="211" spans="1:15" ht="38.25">
      <c r="A211" s="75" t="s">
        <v>487</v>
      </c>
      <c r="B211" s="92" t="s">
        <v>148</v>
      </c>
      <c r="C211" s="32" t="s">
        <v>36</v>
      </c>
      <c r="D211" s="130">
        <v>1</v>
      </c>
      <c r="E211" s="165">
        <v>5</v>
      </c>
      <c r="F211" s="143">
        <f>$F$1</f>
        <v>3.8</v>
      </c>
      <c r="G211" s="143">
        <f>ROUND(E211*F211,2)</f>
        <v>19</v>
      </c>
      <c r="H211" s="143"/>
      <c r="I211" s="143">
        <f t="shared" si="88"/>
        <v>1.52</v>
      </c>
      <c r="J211" s="144">
        <f t="shared" si="89"/>
        <v>20.52</v>
      </c>
      <c r="K211" s="145">
        <f t="shared" si="90"/>
        <v>5</v>
      </c>
      <c r="L211" s="145">
        <f t="shared" si="91"/>
        <v>19</v>
      </c>
      <c r="M211" s="145">
        <f t="shared" si="92"/>
        <v>0</v>
      </c>
      <c r="N211" s="145">
        <f t="shared" si="93"/>
        <v>1.52</v>
      </c>
      <c r="O211" s="145">
        <f t="shared" si="94"/>
        <v>20.52</v>
      </c>
    </row>
    <row r="212" spans="1:15" ht="12.75">
      <c r="A212" s="75" t="s">
        <v>488</v>
      </c>
      <c r="B212" s="57" t="s">
        <v>106</v>
      </c>
      <c r="C212" s="16" t="s">
        <v>36</v>
      </c>
      <c r="D212" s="98">
        <v>1</v>
      </c>
      <c r="E212" s="164"/>
      <c r="F212" s="164"/>
      <c r="G212" s="164"/>
      <c r="H212" s="164">
        <v>105</v>
      </c>
      <c r="I212" s="157">
        <f t="shared" si="88"/>
        <v>0</v>
      </c>
      <c r="J212" s="157">
        <f t="shared" si="89"/>
        <v>105</v>
      </c>
      <c r="K212" s="158">
        <f t="shared" si="90"/>
        <v>0</v>
      </c>
      <c r="L212" s="158">
        <f t="shared" si="91"/>
        <v>0</v>
      </c>
      <c r="M212" s="158">
        <f t="shared" si="92"/>
        <v>105</v>
      </c>
      <c r="N212" s="158">
        <f t="shared" si="93"/>
        <v>0</v>
      </c>
      <c r="O212" s="158">
        <f t="shared" si="94"/>
        <v>105</v>
      </c>
    </row>
    <row r="213" spans="1:15" ht="26.25" thickBot="1">
      <c r="A213" s="75" t="s">
        <v>489</v>
      </c>
      <c r="B213" s="100" t="s">
        <v>105</v>
      </c>
      <c r="C213" s="101" t="s">
        <v>48</v>
      </c>
      <c r="D213" s="131">
        <v>1</v>
      </c>
      <c r="E213" s="164"/>
      <c r="F213" s="164"/>
      <c r="G213" s="164"/>
      <c r="H213" s="164">
        <v>5.2</v>
      </c>
      <c r="I213" s="157">
        <f t="shared" si="88"/>
        <v>0</v>
      </c>
      <c r="J213" s="157">
        <f t="shared" si="89"/>
        <v>5.2</v>
      </c>
      <c r="K213" s="158">
        <f t="shared" si="90"/>
        <v>0</v>
      </c>
      <c r="L213" s="158">
        <f t="shared" si="91"/>
        <v>0</v>
      </c>
      <c r="M213" s="158">
        <f t="shared" si="92"/>
        <v>5.2</v>
      </c>
      <c r="N213" s="158">
        <f t="shared" si="93"/>
        <v>0</v>
      </c>
      <c r="O213" s="158">
        <f t="shared" si="94"/>
        <v>5.2</v>
      </c>
    </row>
    <row r="214" spans="1:10" ht="15.75" thickBot="1">
      <c r="A214" s="392" t="s">
        <v>319</v>
      </c>
      <c r="B214" s="393"/>
      <c r="C214" s="393"/>
      <c r="D214" s="393"/>
      <c r="E214" s="393"/>
      <c r="F214" s="393"/>
      <c r="G214" s="393"/>
      <c r="H214" s="393"/>
      <c r="I214" s="393"/>
      <c r="J214" s="394"/>
    </row>
    <row r="215" spans="1:15" s="15" customFormat="1" ht="51">
      <c r="A215" s="75" t="s">
        <v>490</v>
      </c>
      <c r="B215" s="92" t="s">
        <v>312</v>
      </c>
      <c r="C215" s="165" t="s">
        <v>45</v>
      </c>
      <c r="D215" s="143">
        <v>10.3</v>
      </c>
      <c r="E215" s="165">
        <v>0.8</v>
      </c>
      <c r="F215" s="143">
        <f>$F$1</f>
        <v>3.8</v>
      </c>
      <c r="G215" s="143">
        <f>ROUND(E215*F215,2)</f>
        <v>3.04</v>
      </c>
      <c r="H215" s="143"/>
      <c r="I215" s="143">
        <f>ROUND(G215*$I$1,2)</f>
        <v>0.24</v>
      </c>
      <c r="J215" s="144">
        <f aca="true" t="shared" si="95" ref="J215:J224">SUM(G215:I215)</f>
        <v>3.28</v>
      </c>
      <c r="K215" s="145">
        <f aca="true" t="shared" si="96" ref="K215:K224">ROUND(D215*E215,2)</f>
        <v>8.24</v>
      </c>
      <c r="L215" s="145">
        <f aca="true" t="shared" si="97" ref="L215:L224">ROUND(D215*G215,2)</f>
        <v>31.31</v>
      </c>
      <c r="M215" s="145">
        <f aca="true" t="shared" si="98" ref="M215:M224">ROUND(D215*H215,2)</f>
        <v>0</v>
      </c>
      <c r="N215" s="145">
        <f aca="true" t="shared" si="99" ref="N215:N224">ROUND(I215*D215,2)</f>
        <v>2.47</v>
      </c>
      <c r="O215" s="145">
        <f aca="true" t="shared" si="100" ref="O215:O224">SUM(L215:N215)</f>
        <v>33.78</v>
      </c>
    </row>
    <row r="216" spans="1:15" ht="14.25">
      <c r="A216" s="75" t="s">
        <v>491</v>
      </c>
      <c r="B216" s="97" t="s">
        <v>267</v>
      </c>
      <c r="C216" s="16" t="s">
        <v>15</v>
      </c>
      <c r="D216" s="98">
        <f>ROUND(SUM(D215*0.1)*1.5,1)</f>
        <v>1.5</v>
      </c>
      <c r="E216" s="164"/>
      <c r="F216" s="164"/>
      <c r="G216" s="164"/>
      <c r="H216" s="164">
        <v>11</v>
      </c>
      <c r="I216" s="157">
        <f>ROUND(G216*$I$1,2)</f>
        <v>0</v>
      </c>
      <c r="J216" s="157">
        <f t="shared" si="95"/>
        <v>11</v>
      </c>
      <c r="K216" s="158">
        <f t="shared" si="96"/>
        <v>0</v>
      </c>
      <c r="L216" s="158">
        <f t="shared" si="97"/>
        <v>0</v>
      </c>
      <c r="M216" s="158">
        <f t="shared" si="98"/>
        <v>16.5</v>
      </c>
      <c r="N216" s="158">
        <f t="shared" si="99"/>
        <v>0</v>
      </c>
      <c r="O216" s="158">
        <f t="shared" si="100"/>
        <v>16.5</v>
      </c>
    </row>
    <row r="217" spans="1:15" ht="14.25">
      <c r="A217" s="75" t="s">
        <v>492</v>
      </c>
      <c r="B217" s="97" t="s">
        <v>313</v>
      </c>
      <c r="C217" s="16" t="s">
        <v>15</v>
      </c>
      <c r="D217" s="91">
        <f>ROUND(SUM(D215*0.1)*1.04,1)</f>
        <v>1.1</v>
      </c>
      <c r="E217" s="164"/>
      <c r="F217" s="164"/>
      <c r="G217" s="164"/>
      <c r="H217" s="164">
        <v>49</v>
      </c>
      <c r="I217" s="157">
        <f>ROUND(G217*$I$1,2)</f>
        <v>0</v>
      </c>
      <c r="J217" s="157">
        <f t="shared" si="95"/>
        <v>49</v>
      </c>
      <c r="K217" s="158">
        <f t="shared" si="96"/>
        <v>0</v>
      </c>
      <c r="L217" s="158">
        <f t="shared" si="97"/>
        <v>0</v>
      </c>
      <c r="M217" s="158">
        <f t="shared" si="98"/>
        <v>53.9</v>
      </c>
      <c r="N217" s="158">
        <f t="shared" si="99"/>
        <v>0</v>
      </c>
      <c r="O217" s="158">
        <f t="shared" si="100"/>
        <v>53.9</v>
      </c>
    </row>
    <row r="218" spans="1:15" ht="12.75">
      <c r="A218" s="75" t="s">
        <v>493</v>
      </c>
      <c r="B218" s="12" t="s">
        <v>107</v>
      </c>
      <c r="C218" s="86" t="s">
        <v>45</v>
      </c>
      <c r="D218" s="86">
        <v>15</v>
      </c>
      <c r="E218" s="164"/>
      <c r="F218" s="164"/>
      <c r="G218" s="164"/>
      <c r="H218" s="164">
        <v>0.45</v>
      </c>
      <c r="I218" s="157">
        <f>ROUND(G218*$I$1,2)</f>
        <v>0</v>
      </c>
      <c r="J218" s="157">
        <f t="shared" si="95"/>
        <v>0.45</v>
      </c>
      <c r="K218" s="158">
        <f t="shared" si="96"/>
        <v>0</v>
      </c>
      <c r="L218" s="158">
        <f t="shared" si="97"/>
        <v>0</v>
      </c>
      <c r="M218" s="158">
        <f t="shared" si="98"/>
        <v>6.75</v>
      </c>
      <c r="N218" s="158">
        <f t="shared" si="99"/>
        <v>0</v>
      </c>
      <c r="O218" s="158">
        <f t="shared" si="100"/>
        <v>6.75</v>
      </c>
    </row>
    <row r="219" spans="1:15" ht="12.75">
      <c r="A219" s="75" t="s">
        <v>494</v>
      </c>
      <c r="B219" s="57" t="s">
        <v>0</v>
      </c>
      <c r="C219" s="16" t="s">
        <v>48</v>
      </c>
      <c r="D219" s="86">
        <v>1</v>
      </c>
      <c r="E219" s="164"/>
      <c r="F219" s="164"/>
      <c r="G219" s="164"/>
      <c r="H219" s="164">
        <v>2.1</v>
      </c>
      <c r="I219" s="157">
        <f>ROUND(G219*$I$1,2)</f>
        <v>0</v>
      </c>
      <c r="J219" s="157">
        <f t="shared" si="95"/>
        <v>2.1</v>
      </c>
      <c r="K219" s="158">
        <f t="shared" si="96"/>
        <v>0</v>
      </c>
      <c r="L219" s="158">
        <f t="shared" si="97"/>
        <v>0</v>
      </c>
      <c r="M219" s="158">
        <f t="shared" si="98"/>
        <v>2.1</v>
      </c>
      <c r="N219" s="158">
        <f t="shared" si="99"/>
        <v>0</v>
      </c>
      <c r="O219" s="158">
        <f t="shared" si="100"/>
        <v>2.1</v>
      </c>
    </row>
    <row r="220" spans="1:15" s="15" customFormat="1" ht="38.25">
      <c r="A220" s="75" t="s">
        <v>495</v>
      </c>
      <c r="B220" s="92" t="s">
        <v>314</v>
      </c>
      <c r="C220" s="165" t="s">
        <v>16</v>
      </c>
      <c r="D220" s="143">
        <v>0.1</v>
      </c>
      <c r="E220" s="165">
        <v>24</v>
      </c>
      <c r="F220" s="143">
        <f>$F$1</f>
        <v>3.8</v>
      </c>
      <c r="G220" s="143">
        <f>ROUND(E220*F220,2)</f>
        <v>91.2</v>
      </c>
      <c r="H220" s="143"/>
      <c r="I220" s="143">
        <f>ROUND(G220*$I$1,2)+5</f>
        <v>12.3</v>
      </c>
      <c r="J220" s="144">
        <f t="shared" si="95"/>
        <v>103.5</v>
      </c>
      <c r="K220" s="145">
        <f t="shared" si="96"/>
        <v>2.4</v>
      </c>
      <c r="L220" s="145">
        <f t="shared" si="97"/>
        <v>9.12</v>
      </c>
      <c r="M220" s="145">
        <f t="shared" si="98"/>
        <v>0</v>
      </c>
      <c r="N220" s="145">
        <f t="shared" si="99"/>
        <v>1.23</v>
      </c>
      <c r="O220" s="145">
        <f t="shared" si="100"/>
        <v>10.35</v>
      </c>
    </row>
    <row r="221" spans="1:15" s="15" customFormat="1" ht="14.25">
      <c r="A221" s="75" t="s">
        <v>496</v>
      </c>
      <c r="B221" s="92" t="s">
        <v>317</v>
      </c>
      <c r="C221" s="165" t="s">
        <v>126</v>
      </c>
      <c r="D221" s="143">
        <v>68</v>
      </c>
      <c r="E221" s="165">
        <v>0.01</v>
      </c>
      <c r="F221" s="143">
        <f>$F$1</f>
        <v>3.8</v>
      </c>
      <c r="G221" s="143">
        <f>ROUND(E221*F221,2)</f>
        <v>0.04</v>
      </c>
      <c r="H221" s="143"/>
      <c r="I221" s="143">
        <f>ROUND(G221*$I$1,2)+0.98</f>
        <v>0.98</v>
      </c>
      <c r="J221" s="144">
        <f t="shared" si="95"/>
        <v>1.02</v>
      </c>
      <c r="K221" s="145">
        <f t="shared" si="96"/>
        <v>0.68</v>
      </c>
      <c r="L221" s="145">
        <f t="shared" si="97"/>
        <v>2.72</v>
      </c>
      <c r="M221" s="145">
        <f t="shared" si="98"/>
        <v>0</v>
      </c>
      <c r="N221" s="145">
        <f t="shared" si="99"/>
        <v>66.64</v>
      </c>
      <c r="O221" s="145">
        <f t="shared" si="100"/>
        <v>69.36</v>
      </c>
    </row>
    <row r="222" spans="1:15" s="15" customFormat="1" ht="38.25">
      <c r="A222" s="75" t="s">
        <v>497</v>
      </c>
      <c r="B222" s="92" t="s">
        <v>316</v>
      </c>
      <c r="C222" s="165" t="s">
        <v>126</v>
      </c>
      <c r="D222" s="171">
        <v>30</v>
      </c>
      <c r="E222" s="165">
        <v>0.25</v>
      </c>
      <c r="F222" s="143">
        <f>$F$1</f>
        <v>3.8</v>
      </c>
      <c r="G222" s="143">
        <f>ROUND(E222*F222,2)</f>
        <v>0.95</v>
      </c>
      <c r="H222" s="143"/>
      <c r="I222" s="143">
        <f>ROUND(G222*$I$1,2)+0.6</f>
        <v>0.68</v>
      </c>
      <c r="J222" s="144">
        <f t="shared" si="95"/>
        <v>1.63</v>
      </c>
      <c r="K222" s="145">
        <f t="shared" si="96"/>
        <v>7.5</v>
      </c>
      <c r="L222" s="145">
        <f t="shared" si="97"/>
        <v>28.5</v>
      </c>
      <c r="M222" s="145">
        <f t="shared" si="98"/>
        <v>0</v>
      </c>
      <c r="N222" s="145">
        <f t="shared" si="99"/>
        <v>20.4</v>
      </c>
      <c r="O222" s="145">
        <f t="shared" si="100"/>
        <v>48.9</v>
      </c>
    </row>
    <row r="223" spans="1:15" ht="12.75">
      <c r="A223" s="75" t="s">
        <v>498</v>
      </c>
      <c r="B223" s="97" t="s">
        <v>315</v>
      </c>
      <c r="C223" s="16" t="s">
        <v>43</v>
      </c>
      <c r="D223" s="91">
        <f>D222*0.03</f>
        <v>0.9</v>
      </c>
      <c r="E223" s="164"/>
      <c r="F223" s="164"/>
      <c r="G223" s="164"/>
      <c r="H223" s="164">
        <v>3.94</v>
      </c>
      <c r="I223" s="157">
        <f>ROUND(G223*$I$1,2)</f>
        <v>0</v>
      </c>
      <c r="J223" s="157">
        <f t="shared" si="95"/>
        <v>3.94</v>
      </c>
      <c r="K223" s="158">
        <f t="shared" si="96"/>
        <v>0</v>
      </c>
      <c r="L223" s="158">
        <f t="shared" si="97"/>
        <v>0</v>
      </c>
      <c r="M223" s="158">
        <f t="shared" si="98"/>
        <v>3.55</v>
      </c>
      <c r="N223" s="158">
        <f t="shared" si="99"/>
        <v>0</v>
      </c>
      <c r="O223" s="158">
        <f t="shared" si="100"/>
        <v>3.55</v>
      </c>
    </row>
    <row r="224" spans="1:15" ht="15" thickBot="1">
      <c r="A224" s="75" t="s">
        <v>499</v>
      </c>
      <c r="B224" s="97" t="s">
        <v>318</v>
      </c>
      <c r="C224" s="16" t="s">
        <v>15</v>
      </c>
      <c r="D224" s="91">
        <f>ROUND(D222*0.15*0.2,0)</f>
        <v>1</v>
      </c>
      <c r="E224" s="164"/>
      <c r="F224" s="164"/>
      <c r="G224" s="164"/>
      <c r="H224" s="164">
        <v>6.2</v>
      </c>
      <c r="I224" s="157">
        <f>ROUND(G224*$I$1,2)</f>
        <v>0</v>
      </c>
      <c r="J224" s="157">
        <f t="shared" si="95"/>
        <v>6.2</v>
      </c>
      <c r="K224" s="158">
        <f t="shared" si="96"/>
        <v>0</v>
      </c>
      <c r="L224" s="158">
        <f t="shared" si="97"/>
        <v>0</v>
      </c>
      <c r="M224" s="158">
        <f t="shared" si="98"/>
        <v>6.2</v>
      </c>
      <c r="N224" s="158">
        <f t="shared" si="99"/>
        <v>0</v>
      </c>
      <c r="O224" s="158">
        <f t="shared" si="100"/>
        <v>6.2</v>
      </c>
    </row>
    <row r="225" spans="1:10" ht="15.75" thickBot="1">
      <c r="A225" s="392" t="s">
        <v>320</v>
      </c>
      <c r="B225" s="393"/>
      <c r="C225" s="393"/>
      <c r="D225" s="393"/>
      <c r="E225" s="393"/>
      <c r="F225" s="393"/>
      <c r="G225" s="393"/>
      <c r="H225" s="393"/>
      <c r="I225" s="393"/>
      <c r="J225" s="394"/>
    </row>
    <row r="226" spans="1:15" s="15" customFormat="1" ht="25.5">
      <c r="A226" s="75" t="s">
        <v>500</v>
      </c>
      <c r="B226" s="92" t="s">
        <v>321</v>
      </c>
      <c r="C226" s="178" t="s">
        <v>245</v>
      </c>
      <c r="D226" s="143">
        <v>1</v>
      </c>
      <c r="E226" s="178">
        <v>8</v>
      </c>
      <c r="F226" s="143">
        <f>$F$1</f>
        <v>3.8</v>
      </c>
      <c r="G226" s="143">
        <f>ROUND(E226*F226,2)</f>
        <v>30.4</v>
      </c>
      <c r="H226" s="143"/>
      <c r="I226" s="143">
        <f>ROUND(G226*$I$1,2)</f>
        <v>2.43</v>
      </c>
      <c r="J226" s="144">
        <f>SUM(G226:I226)</f>
        <v>32.83</v>
      </c>
      <c r="K226" s="145">
        <f>ROUND(D226*E226,2)</f>
        <v>8</v>
      </c>
      <c r="L226" s="145">
        <f>ROUND(D226*G226,2)</f>
        <v>30.4</v>
      </c>
      <c r="M226" s="145">
        <f>ROUND(D226*H226,2)</f>
        <v>0</v>
      </c>
      <c r="N226" s="145">
        <f>ROUND(I226*D226,2)</f>
        <v>2.43</v>
      </c>
      <c r="O226" s="145">
        <f>SUM(L226:N226)</f>
        <v>32.83</v>
      </c>
    </row>
    <row r="227" spans="1:15" s="139" customFormat="1" ht="25.5">
      <c r="A227" s="75" t="s">
        <v>501</v>
      </c>
      <c r="B227" s="172" t="s">
        <v>149</v>
      </c>
      <c r="C227" s="64" t="s">
        <v>150</v>
      </c>
      <c r="D227" s="173">
        <v>1</v>
      </c>
      <c r="E227" s="164"/>
      <c r="F227" s="164"/>
      <c r="G227" s="164"/>
      <c r="H227" s="164">
        <v>45</v>
      </c>
      <c r="I227" s="158">
        <f>ROUND(G227*$I$1,2)</f>
        <v>0</v>
      </c>
      <c r="J227" s="158">
        <f>SUM(G227:I227)</f>
        <v>45</v>
      </c>
      <c r="K227" s="158">
        <f>ROUND(D227*E227,2)</f>
        <v>0</v>
      </c>
      <c r="L227" s="158">
        <f>ROUND(D227*G227,2)</f>
        <v>0</v>
      </c>
      <c r="M227" s="158">
        <f>ROUND(D227*H227,2)</f>
        <v>45</v>
      </c>
      <c r="N227" s="158">
        <f>ROUND(I227*D227,2)</f>
        <v>0</v>
      </c>
      <c r="O227" s="158">
        <f>SUM(L227:N227)</f>
        <v>45</v>
      </c>
    </row>
    <row r="228" spans="1:15" s="15" customFormat="1" ht="25.5">
      <c r="A228" s="75" t="s">
        <v>502</v>
      </c>
      <c r="B228" s="23" t="s">
        <v>322</v>
      </c>
      <c r="C228" s="165" t="s">
        <v>245</v>
      </c>
      <c r="D228" s="55">
        <f>SUM(D229:D236)</f>
        <v>15</v>
      </c>
      <c r="E228" s="165">
        <v>0.9</v>
      </c>
      <c r="F228" s="55">
        <f>$F$1</f>
        <v>3.8</v>
      </c>
      <c r="G228" s="55">
        <f>ROUND(E228*F228,2)</f>
        <v>3.42</v>
      </c>
      <c r="H228" s="55"/>
      <c r="I228" s="55">
        <f>ROUND(G228*$I$1,2)</f>
        <v>0.27</v>
      </c>
      <c r="J228" s="145">
        <f aca="true" t="shared" si="101" ref="J228:J236">SUM(G228:I228)</f>
        <v>3.69</v>
      </c>
      <c r="K228" s="145">
        <f aca="true" t="shared" si="102" ref="K228:K236">ROUND(D228*E228,2)</f>
        <v>13.5</v>
      </c>
      <c r="L228" s="145">
        <f aca="true" t="shared" si="103" ref="L228:L236">ROUND(D228*G228,2)</f>
        <v>51.3</v>
      </c>
      <c r="M228" s="145">
        <f aca="true" t="shared" si="104" ref="M228:M236">ROUND(D228*H228,2)</f>
        <v>0</v>
      </c>
      <c r="N228" s="145">
        <f aca="true" t="shared" si="105" ref="N228:N236">ROUND(I228*D228,2)</f>
        <v>4.05</v>
      </c>
      <c r="O228" s="145">
        <f aca="true" t="shared" si="106" ref="O228:O236">SUM(L228:N228)</f>
        <v>55.35</v>
      </c>
    </row>
    <row r="229" spans="1:15" s="139" customFormat="1" ht="12.75">
      <c r="A229" s="75" t="s">
        <v>503</v>
      </c>
      <c r="B229" s="172" t="s">
        <v>151</v>
      </c>
      <c r="C229" s="64" t="s">
        <v>150</v>
      </c>
      <c r="D229" s="173">
        <v>1</v>
      </c>
      <c r="E229" s="164"/>
      <c r="F229" s="164"/>
      <c r="G229" s="164"/>
      <c r="H229" s="164">
        <v>18</v>
      </c>
      <c r="I229" s="158">
        <f aca="true" t="shared" si="107" ref="I229:I236">ROUND(G229*$I$1,2)</f>
        <v>0</v>
      </c>
      <c r="J229" s="158">
        <f t="shared" si="101"/>
        <v>18</v>
      </c>
      <c r="K229" s="158">
        <f t="shared" si="102"/>
        <v>0</v>
      </c>
      <c r="L229" s="158">
        <f t="shared" si="103"/>
        <v>0</v>
      </c>
      <c r="M229" s="158">
        <f t="shared" si="104"/>
        <v>18</v>
      </c>
      <c r="N229" s="158">
        <f t="shared" si="105"/>
        <v>0</v>
      </c>
      <c r="O229" s="158">
        <f t="shared" si="106"/>
        <v>18</v>
      </c>
    </row>
    <row r="230" spans="1:15" s="139" customFormat="1" ht="12.75">
      <c r="A230" s="75" t="s">
        <v>504</v>
      </c>
      <c r="B230" s="172" t="s">
        <v>152</v>
      </c>
      <c r="C230" s="64" t="s">
        <v>150</v>
      </c>
      <c r="D230" s="173">
        <v>3</v>
      </c>
      <c r="E230" s="164"/>
      <c r="F230" s="164"/>
      <c r="G230" s="164"/>
      <c r="H230" s="164">
        <v>2.8</v>
      </c>
      <c r="I230" s="158">
        <f t="shared" si="107"/>
        <v>0</v>
      </c>
      <c r="J230" s="158">
        <f t="shared" si="101"/>
        <v>2.8</v>
      </c>
      <c r="K230" s="158">
        <f t="shared" si="102"/>
        <v>0</v>
      </c>
      <c r="L230" s="158">
        <f t="shared" si="103"/>
        <v>0</v>
      </c>
      <c r="M230" s="158">
        <f t="shared" si="104"/>
        <v>8.4</v>
      </c>
      <c r="N230" s="158">
        <f t="shared" si="105"/>
        <v>0</v>
      </c>
      <c r="O230" s="158">
        <f t="shared" si="106"/>
        <v>8.4</v>
      </c>
    </row>
    <row r="231" spans="1:15" s="139" customFormat="1" ht="12.75">
      <c r="A231" s="75" t="s">
        <v>505</v>
      </c>
      <c r="B231" s="174" t="s">
        <v>153</v>
      </c>
      <c r="C231" s="64" t="s">
        <v>150</v>
      </c>
      <c r="D231" s="173">
        <v>1</v>
      </c>
      <c r="E231" s="164"/>
      <c r="F231" s="164"/>
      <c r="G231" s="164"/>
      <c r="H231" s="164">
        <v>5.5</v>
      </c>
      <c r="I231" s="158">
        <f t="shared" si="107"/>
        <v>0</v>
      </c>
      <c r="J231" s="158">
        <f t="shared" si="101"/>
        <v>5.5</v>
      </c>
      <c r="K231" s="158">
        <f t="shared" si="102"/>
        <v>0</v>
      </c>
      <c r="L231" s="158">
        <f t="shared" si="103"/>
        <v>0</v>
      </c>
      <c r="M231" s="158">
        <f t="shared" si="104"/>
        <v>5.5</v>
      </c>
      <c r="N231" s="158">
        <f t="shared" si="105"/>
        <v>0</v>
      </c>
      <c r="O231" s="158">
        <f t="shared" si="106"/>
        <v>5.5</v>
      </c>
    </row>
    <row r="232" spans="1:15" s="139" customFormat="1" ht="12.75">
      <c r="A232" s="75" t="s">
        <v>506</v>
      </c>
      <c r="B232" s="174" t="s">
        <v>154</v>
      </c>
      <c r="C232" s="64" t="s">
        <v>150</v>
      </c>
      <c r="D232" s="173">
        <v>1</v>
      </c>
      <c r="E232" s="164"/>
      <c r="F232" s="164"/>
      <c r="G232" s="164"/>
      <c r="H232" s="164">
        <v>6.2</v>
      </c>
      <c r="I232" s="158">
        <f t="shared" si="107"/>
        <v>0</v>
      </c>
      <c r="J232" s="158">
        <f t="shared" si="101"/>
        <v>6.2</v>
      </c>
      <c r="K232" s="158">
        <f t="shared" si="102"/>
        <v>0</v>
      </c>
      <c r="L232" s="158">
        <f t="shared" si="103"/>
        <v>0</v>
      </c>
      <c r="M232" s="158">
        <f t="shared" si="104"/>
        <v>6.2</v>
      </c>
      <c r="N232" s="158">
        <f t="shared" si="105"/>
        <v>0</v>
      </c>
      <c r="O232" s="158">
        <f t="shared" si="106"/>
        <v>6.2</v>
      </c>
    </row>
    <row r="233" spans="1:15" s="139" customFormat="1" ht="12.75">
      <c r="A233" s="75" t="s">
        <v>507</v>
      </c>
      <c r="B233" s="174" t="s">
        <v>155</v>
      </c>
      <c r="C233" s="64" t="s">
        <v>150</v>
      </c>
      <c r="D233" s="173">
        <v>1</v>
      </c>
      <c r="E233" s="164"/>
      <c r="F233" s="164"/>
      <c r="G233" s="164"/>
      <c r="H233" s="164">
        <v>16</v>
      </c>
      <c r="I233" s="158">
        <f t="shared" si="107"/>
        <v>0</v>
      </c>
      <c r="J233" s="158">
        <f t="shared" si="101"/>
        <v>16</v>
      </c>
      <c r="K233" s="158">
        <f t="shared" si="102"/>
        <v>0</v>
      </c>
      <c r="L233" s="158">
        <f t="shared" si="103"/>
        <v>0</v>
      </c>
      <c r="M233" s="158">
        <f t="shared" si="104"/>
        <v>16</v>
      </c>
      <c r="N233" s="158">
        <f t="shared" si="105"/>
        <v>0</v>
      </c>
      <c r="O233" s="158">
        <f t="shared" si="106"/>
        <v>16</v>
      </c>
    </row>
    <row r="234" spans="1:15" s="139" customFormat="1" ht="12.75">
      <c r="A234" s="75" t="s">
        <v>508</v>
      </c>
      <c r="B234" s="172" t="s">
        <v>156</v>
      </c>
      <c r="C234" s="64" t="s">
        <v>150</v>
      </c>
      <c r="D234" s="173">
        <v>3</v>
      </c>
      <c r="E234" s="164"/>
      <c r="F234" s="164"/>
      <c r="G234" s="164"/>
      <c r="H234" s="164">
        <v>19.2</v>
      </c>
      <c r="I234" s="158">
        <f t="shared" si="107"/>
        <v>0</v>
      </c>
      <c r="J234" s="158">
        <f t="shared" si="101"/>
        <v>19.2</v>
      </c>
      <c r="K234" s="158">
        <f t="shared" si="102"/>
        <v>0</v>
      </c>
      <c r="L234" s="158">
        <f t="shared" si="103"/>
        <v>0</v>
      </c>
      <c r="M234" s="158">
        <f t="shared" si="104"/>
        <v>57.6</v>
      </c>
      <c r="N234" s="158">
        <f t="shared" si="105"/>
        <v>0</v>
      </c>
      <c r="O234" s="158">
        <f t="shared" si="106"/>
        <v>57.6</v>
      </c>
    </row>
    <row r="235" spans="1:15" s="139" customFormat="1" ht="12.75">
      <c r="A235" s="75" t="s">
        <v>509</v>
      </c>
      <c r="B235" s="172" t="s">
        <v>157</v>
      </c>
      <c r="C235" s="64" t="s">
        <v>150</v>
      </c>
      <c r="D235" s="173">
        <v>1</v>
      </c>
      <c r="E235" s="164"/>
      <c r="F235" s="164"/>
      <c r="G235" s="164"/>
      <c r="H235" s="164">
        <v>4.7</v>
      </c>
      <c r="I235" s="158">
        <f t="shared" si="107"/>
        <v>0</v>
      </c>
      <c r="J235" s="158">
        <f t="shared" si="101"/>
        <v>4.7</v>
      </c>
      <c r="K235" s="158">
        <f t="shared" si="102"/>
        <v>0</v>
      </c>
      <c r="L235" s="158">
        <f t="shared" si="103"/>
        <v>0</v>
      </c>
      <c r="M235" s="158">
        <f t="shared" si="104"/>
        <v>4.7</v>
      </c>
      <c r="N235" s="158">
        <f t="shared" si="105"/>
        <v>0</v>
      </c>
      <c r="O235" s="158">
        <f t="shared" si="106"/>
        <v>4.7</v>
      </c>
    </row>
    <row r="236" spans="1:15" s="139" customFormat="1" ht="12.75">
      <c r="A236" s="75" t="s">
        <v>510</v>
      </c>
      <c r="B236" s="172" t="s">
        <v>158</v>
      </c>
      <c r="C236" s="64" t="s">
        <v>150</v>
      </c>
      <c r="D236" s="173">
        <v>4</v>
      </c>
      <c r="E236" s="164"/>
      <c r="F236" s="164"/>
      <c r="G236" s="164"/>
      <c r="H236" s="164">
        <v>1.1</v>
      </c>
      <c r="I236" s="158">
        <f t="shared" si="107"/>
        <v>0</v>
      </c>
      <c r="J236" s="158">
        <f t="shared" si="101"/>
        <v>1.1</v>
      </c>
      <c r="K236" s="158">
        <f t="shared" si="102"/>
        <v>0</v>
      </c>
      <c r="L236" s="158">
        <f t="shared" si="103"/>
        <v>0</v>
      </c>
      <c r="M236" s="158">
        <f t="shared" si="104"/>
        <v>4.4</v>
      </c>
      <c r="N236" s="158">
        <f t="shared" si="105"/>
        <v>0</v>
      </c>
      <c r="O236" s="158">
        <f t="shared" si="106"/>
        <v>4.4</v>
      </c>
    </row>
    <row r="237" spans="1:15" s="15" customFormat="1" ht="38.25">
      <c r="A237" s="75" t="s">
        <v>511</v>
      </c>
      <c r="B237" s="23" t="s">
        <v>323</v>
      </c>
      <c r="C237" s="165" t="s">
        <v>44</v>
      </c>
      <c r="D237" s="55">
        <f>SUM(D238:D242)</f>
        <v>22</v>
      </c>
      <c r="E237" s="165">
        <v>1.3</v>
      </c>
      <c r="F237" s="55">
        <f>$F$1</f>
        <v>3.8</v>
      </c>
      <c r="G237" s="55">
        <f>ROUND(E237*F237,2)</f>
        <v>4.94</v>
      </c>
      <c r="H237" s="55"/>
      <c r="I237" s="55">
        <f>ROUND(G237*$I$1,2)</f>
        <v>0.4</v>
      </c>
      <c r="J237" s="145">
        <f aca="true" t="shared" si="108" ref="J237:J243">SUM(G237:I237)</f>
        <v>5.34</v>
      </c>
      <c r="K237" s="145">
        <f aca="true" t="shared" si="109" ref="K237:K243">ROUND(D237*E237,2)</f>
        <v>28.6</v>
      </c>
      <c r="L237" s="145">
        <f aca="true" t="shared" si="110" ref="L237:L243">ROUND(D237*G237,2)</f>
        <v>108.68</v>
      </c>
      <c r="M237" s="145">
        <f aca="true" t="shared" si="111" ref="M237:M243">ROUND(D237*H237,2)</f>
        <v>0</v>
      </c>
      <c r="N237" s="145">
        <f aca="true" t="shared" si="112" ref="N237:N243">ROUND(I237*D237,2)</f>
        <v>8.8</v>
      </c>
      <c r="O237" s="145">
        <f aca="true" t="shared" si="113" ref="O237:O243">SUM(L237:N237)</f>
        <v>117.48</v>
      </c>
    </row>
    <row r="238" spans="1:15" s="139" customFormat="1" ht="25.5">
      <c r="A238" s="75" t="s">
        <v>512</v>
      </c>
      <c r="B238" s="172" t="s">
        <v>159</v>
      </c>
      <c r="C238" s="64" t="s">
        <v>150</v>
      </c>
      <c r="D238" s="173">
        <v>4</v>
      </c>
      <c r="E238" s="164"/>
      <c r="F238" s="164"/>
      <c r="G238" s="164"/>
      <c r="H238" s="164">
        <v>5.2</v>
      </c>
      <c r="I238" s="158">
        <f aca="true" t="shared" si="114" ref="I238:I243">ROUND(G238*$I$1,2)</f>
        <v>0</v>
      </c>
      <c r="J238" s="158">
        <f t="shared" si="108"/>
        <v>5.2</v>
      </c>
      <c r="K238" s="158">
        <f t="shared" si="109"/>
        <v>0</v>
      </c>
      <c r="L238" s="158">
        <f t="shared" si="110"/>
        <v>0</v>
      </c>
      <c r="M238" s="158">
        <f t="shared" si="111"/>
        <v>20.8</v>
      </c>
      <c r="N238" s="158">
        <f t="shared" si="112"/>
        <v>0</v>
      </c>
      <c r="O238" s="158">
        <f t="shared" si="113"/>
        <v>20.8</v>
      </c>
    </row>
    <row r="239" spans="1:15" s="139" customFormat="1" ht="12.75">
      <c r="A239" s="75" t="s">
        <v>513</v>
      </c>
      <c r="B239" s="172" t="s">
        <v>184</v>
      </c>
      <c r="C239" s="64" t="s">
        <v>150</v>
      </c>
      <c r="D239" s="173">
        <v>1</v>
      </c>
      <c r="E239" s="164"/>
      <c r="F239" s="164"/>
      <c r="G239" s="164"/>
      <c r="H239" s="164">
        <v>33.2</v>
      </c>
      <c r="I239" s="158">
        <f t="shared" si="114"/>
        <v>0</v>
      </c>
      <c r="J239" s="158">
        <f t="shared" si="108"/>
        <v>33.2</v>
      </c>
      <c r="K239" s="158">
        <f t="shared" si="109"/>
        <v>0</v>
      </c>
      <c r="L239" s="158">
        <f t="shared" si="110"/>
        <v>0</v>
      </c>
      <c r="M239" s="158">
        <f t="shared" si="111"/>
        <v>33.2</v>
      </c>
      <c r="N239" s="158">
        <f t="shared" si="112"/>
        <v>0</v>
      </c>
      <c r="O239" s="158">
        <f t="shared" si="113"/>
        <v>33.2</v>
      </c>
    </row>
    <row r="240" spans="1:15" s="139" customFormat="1" ht="25.5">
      <c r="A240" s="75" t="s">
        <v>514</v>
      </c>
      <c r="B240" s="172" t="s">
        <v>174</v>
      </c>
      <c r="C240" s="64" t="s">
        <v>150</v>
      </c>
      <c r="D240" s="173">
        <v>2</v>
      </c>
      <c r="E240" s="164"/>
      <c r="F240" s="164"/>
      <c r="G240" s="164"/>
      <c r="H240" s="164">
        <v>3.45</v>
      </c>
      <c r="I240" s="158">
        <f t="shared" si="114"/>
        <v>0</v>
      </c>
      <c r="J240" s="158">
        <f t="shared" si="108"/>
        <v>3.45</v>
      </c>
      <c r="K240" s="158">
        <f t="shared" si="109"/>
        <v>0</v>
      </c>
      <c r="L240" s="158">
        <f t="shared" si="110"/>
        <v>0</v>
      </c>
      <c r="M240" s="158">
        <f t="shared" si="111"/>
        <v>6.9</v>
      </c>
      <c r="N240" s="158">
        <f t="shared" si="112"/>
        <v>0</v>
      </c>
      <c r="O240" s="158">
        <f t="shared" si="113"/>
        <v>6.9</v>
      </c>
    </row>
    <row r="241" spans="1:15" s="139" customFormat="1" ht="12.75">
      <c r="A241" s="75" t="s">
        <v>515</v>
      </c>
      <c r="B241" s="172" t="s">
        <v>160</v>
      </c>
      <c r="C241" s="64" t="s">
        <v>150</v>
      </c>
      <c r="D241" s="173">
        <v>5</v>
      </c>
      <c r="E241" s="164"/>
      <c r="F241" s="164"/>
      <c r="G241" s="164"/>
      <c r="H241" s="164">
        <v>0.25</v>
      </c>
      <c r="I241" s="158">
        <f t="shared" si="114"/>
        <v>0</v>
      </c>
      <c r="J241" s="158">
        <f t="shared" si="108"/>
        <v>0.25</v>
      </c>
      <c r="K241" s="158">
        <f t="shared" si="109"/>
        <v>0</v>
      </c>
      <c r="L241" s="158">
        <f t="shared" si="110"/>
        <v>0</v>
      </c>
      <c r="M241" s="158">
        <f t="shared" si="111"/>
        <v>1.25</v>
      </c>
      <c r="N241" s="158">
        <f t="shared" si="112"/>
        <v>0</v>
      </c>
      <c r="O241" s="158">
        <f t="shared" si="113"/>
        <v>1.25</v>
      </c>
    </row>
    <row r="242" spans="1:15" s="139" customFormat="1" ht="25.5">
      <c r="A242" s="75" t="s">
        <v>516</v>
      </c>
      <c r="B242" s="172" t="s">
        <v>161</v>
      </c>
      <c r="C242" s="64" t="s">
        <v>150</v>
      </c>
      <c r="D242" s="173">
        <v>10</v>
      </c>
      <c r="E242" s="164"/>
      <c r="F242" s="164"/>
      <c r="G242" s="164"/>
      <c r="H242" s="164">
        <v>12.6</v>
      </c>
      <c r="I242" s="158">
        <f t="shared" si="114"/>
        <v>0</v>
      </c>
      <c r="J242" s="158">
        <f t="shared" si="108"/>
        <v>12.6</v>
      </c>
      <c r="K242" s="158">
        <f t="shared" si="109"/>
        <v>0</v>
      </c>
      <c r="L242" s="158">
        <f t="shared" si="110"/>
        <v>0</v>
      </c>
      <c r="M242" s="158">
        <f t="shared" si="111"/>
        <v>126</v>
      </c>
      <c r="N242" s="158">
        <f t="shared" si="112"/>
        <v>0</v>
      </c>
      <c r="O242" s="158">
        <f t="shared" si="113"/>
        <v>126</v>
      </c>
    </row>
    <row r="243" spans="1:15" s="139" customFormat="1" ht="12.75">
      <c r="A243" s="75" t="s">
        <v>517</v>
      </c>
      <c r="B243" s="172" t="s">
        <v>162</v>
      </c>
      <c r="C243" s="64" t="s">
        <v>150</v>
      </c>
      <c r="D243" s="173">
        <v>50</v>
      </c>
      <c r="E243" s="164"/>
      <c r="F243" s="164"/>
      <c r="G243" s="164"/>
      <c r="H243" s="164">
        <v>0.22</v>
      </c>
      <c r="I243" s="158">
        <f t="shared" si="114"/>
        <v>0</v>
      </c>
      <c r="J243" s="158">
        <f t="shared" si="108"/>
        <v>0.22</v>
      </c>
      <c r="K243" s="158">
        <f t="shared" si="109"/>
        <v>0</v>
      </c>
      <c r="L243" s="158">
        <f t="shared" si="110"/>
        <v>0</v>
      </c>
      <c r="M243" s="158">
        <f t="shared" si="111"/>
        <v>11</v>
      </c>
      <c r="N243" s="158">
        <f t="shared" si="112"/>
        <v>0</v>
      </c>
      <c r="O243" s="158">
        <f t="shared" si="113"/>
        <v>11</v>
      </c>
    </row>
    <row r="244" spans="1:15" s="15" customFormat="1" ht="38.25">
      <c r="A244" s="75" t="s">
        <v>518</v>
      </c>
      <c r="B244" s="23" t="s">
        <v>324</v>
      </c>
      <c r="C244" s="165" t="s">
        <v>38</v>
      </c>
      <c r="D244" s="175">
        <f>SUM(D245:D249)</f>
        <v>250</v>
      </c>
      <c r="E244" s="165">
        <v>0.25</v>
      </c>
      <c r="F244" s="55">
        <f>$F$1</f>
        <v>3.8</v>
      </c>
      <c r="G244" s="55">
        <f>ROUND(E244*F244,2)</f>
        <v>0.95</v>
      </c>
      <c r="H244" s="55"/>
      <c r="I244" s="55">
        <f>ROUND(G244*$I$1,2)+0.2</f>
        <v>0.28</v>
      </c>
      <c r="J244" s="145">
        <f aca="true" t="shared" si="115" ref="J244:J249">SUM(G244:I244)</f>
        <v>1.23</v>
      </c>
      <c r="K244" s="145">
        <f aca="true" t="shared" si="116" ref="K244:K249">ROUND(D244*E244,2)</f>
        <v>62.5</v>
      </c>
      <c r="L244" s="145">
        <f aca="true" t="shared" si="117" ref="L244:L249">ROUND(D244*G244,2)</f>
        <v>237.5</v>
      </c>
      <c r="M244" s="145">
        <f aca="true" t="shared" si="118" ref="M244:M249">ROUND(D244*H244,2)</f>
        <v>0</v>
      </c>
      <c r="N244" s="145">
        <f aca="true" t="shared" si="119" ref="N244:N249">ROUND(I244*D244,2)</f>
        <v>70</v>
      </c>
      <c r="O244" s="145">
        <f aca="true" t="shared" si="120" ref="O244:O249">SUM(L244:N244)</f>
        <v>307.5</v>
      </c>
    </row>
    <row r="245" spans="1:15" s="139" customFormat="1" ht="12.75">
      <c r="A245" s="75" t="s">
        <v>519</v>
      </c>
      <c r="B245" s="172" t="s">
        <v>163</v>
      </c>
      <c r="C245" s="64" t="s">
        <v>38</v>
      </c>
      <c r="D245" s="176">
        <v>10</v>
      </c>
      <c r="E245" s="164"/>
      <c r="F245" s="164"/>
      <c r="G245" s="164"/>
      <c r="H245" s="164">
        <v>1.18</v>
      </c>
      <c r="I245" s="158">
        <f>ROUND(G245*$I$1,2)</f>
        <v>0</v>
      </c>
      <c r="J245" s="158">
        <f t="shared" si="115"/>
        <v>1.18</v>
      </c>
      <c r="K245" s="158">
        <f t="shared" si="116"/>
        <v>0</v>
      </c>
      <c r="L245" s="158">
        <f t="shared" si="117"/>
        <v>0</v>
      </c>
      <c r="M245" s="158">
        <f t="shared" si="118"/>
        <v>11.8</v>
      </c>
      <c r="N245" s="158">
        <f t="shared" si="119"/>
        <v>0</v>
      </c>
      <c r="O245" s="158">
        <f t="shared" si="120"/>
        <v>11.8</v>
      </c>
    </row>
    <row r="246" spans="1:15" s="139" customFormat="1" ht="12.75">
      <c r="A246" s="75" t="s">
        <v>520</v>
      </c>
      <c r="B246" s="174" t="s">
        <v>164</v>
      </c>
      <c r="C246" s="64" t="s">
        <v>38</v>
      </c>
      <c r="D246" s="176">
        <v>50</v>
      </c>
      <c r="E246" s="164"/>
      <c r="F246" s="164"/>
      <c r="G246" s="164"/>
      <c r="H246" s="164">
        <v>0.72</v>
      </c>
      <c r="I246" s="158">
        <f>ROUND(G246*$I$1,2)</f>
        <v>0</v>
      </c>
      <c r="J246" s="158">
        <f t="shared" si="115"/>
        <v>0.72</v>
      </c>
      <c r="K246" s="158">
        <f t="shared" si="116"/>
        <v>0</v>
      </c>
      <c r="L246" s="158">
        <f t="shared" si="117"/>
        <v>0</v>
      </c>
      <c r="M246" s="158">
        <f t="shared" si="118"/>
        <v>36</v>
      </c>
      <c r="N246" s="158">
        <f t="shared" si="119"/>
        <v>0</v>
      </c>
      <c r="O246" s="158">
        <f t="shared" si="120"/>
        <v>36</v>
      </c>
    </row>
    <row r="247" spans="1:15" s="139" customFormat="1" ht="12.75">
      <c r="A247" s="75" t="s">
        <v>521</v>
      </c>
      <c r="B247" s="174" t="s">
        <v>165</v>
      </c>
      <c r="C247" s="64" t="s">
        <v>38</v>
      </c>
      <c r="D247" s="176">
        <v>150</v>
      </c>
      <c r="E247" s="164"/>
      <c r="F247" s="164"/>
      <c r="G247" s="164"/>
      <c r="H247" s="164">
        <v>0.44</v>
      </c>
      <c r="I247" s="158">
        <f>ROUND(G247*$I$1,2)</f>
        <v>0</v>
      </c>
      <c r="J247" s="158">
        <f t="shared" si="115"/>
        <v>0.44</v>
      </c>
      <c r="K247" s="158">
        <f t="shared" si="116"/>
        <v>0</v>
      </c>
      <c r="L247" s="158">
        <f t="shared" si="117"/>
        <v>0</v>
      </c>
      <c r="M247" s="158">
        <f t="shared" si="118"/>
        <v>66</v>
      </c>
      <c r="N247" s="158">
        <f t="shared" si="119"/>
        <v>0</v>
      </c>
      <c r="O247" s="158">
        <f t="shared" si="120"/>
        <v>66</v>
      </c>
    </row>
    <row r="248" spans="1:15" s="139" customFormat="1" ht="12.75">
      <c r="A248" s="75" t="s">
        <v>522</v>
      </c>
      <c r="B248" s="174" t="s">
        <v>167</v>
      </c>
      <c r="C248" s="64" t="s">
        <v>38</v>
      </c>
      <c r="D248" s="176">
        <v>10</v>
      </c>
      <c r="E248" s="164"/>
      <c r="F248" s="164"/>
      <c r="G248" s="164"/>
      <c r="H248" s="164">
        <v>2.25</v>
      </c>
      <c r="I248" s="158">
        <f>ROUND(G248*$I$1,2)</f>
        <v>0</v>
      </c>
      <c r="J248" s="158">
        <f t="shared" si="115"/>
        <v>2.25</v>
      </c>
      <c r="K248" s="158">
        <f t="shared" si="116"/>
        <v>0</v>
      </c>
      <c r="L248" s="158">
        <f t="shared" si="117"/>
        <v>0</v>
      </c>
      <c r="M248" s="158">
        <f t="shared" si="118"/>
        <v>22.5</v>
      </c>
      <c r="N248" s="158">
        <f t="shared" si="119"/>
        <v>0</v>
      </c>
      <c r="O248" s="158">
        <f t="shared" si="120"/>
        <v>22.5</v>
      </c>
    </row>
    <row r="249" spans="1:15" s="139" customFormat="1" ht="12.75">
      <c r="A249" s="75" t="s">
        <v>523</v>
      </c>
      <c r="B249" s="174" t="s">
        <v>168</v>
      </c>
      <c r="C249" s="64" t="s">
        <v>38</v>
      </c>
      <c r="D249" s="176">
        <v>30</v>
      </c>
      <c r="E249" s="164"/>
      <c r="F249" s="164"/>
      <c r="G249" s="164"/>
      <c r="H249" s="164">
        <v>1.15</v>
      </c>
      <c r="I249" s="158">
        <f>ROUND(G249*$I$1,2)</f>
        <v>0</v>
      </c>
      <c r="J249" s="158">
        <f t="shared" si="115"/>
        <v>1.15</v>
      </c>
      <c r="K249" s="158">
        <f t="shared" si="116"/>
        <v>0</v>
      </c>
      <c r="L249" s="158">
        <f t="shared" si="117"/>
        <v>0</v>
      </c>
      <c r="M249" s="158">
        <f t="shared" si="118"/>
        <v>34.5</v>
      </c>
      <c r="N249" s="158">
        <f t="shared" si="119"/>
        <v>0</v>
      </c>
      <c r="O249" s="158">
        <f t="shared" si="120"/>
        <v>34.5</v>
      </c>
    </row>
    <row r="250" spans="1:15" s="15" customFormat="1" ht="51">
      <c r="A250" s="75" t="s">
        <v>524</v>
      </c>
      <c r="B250" s="23" t="s">
        <v>325</v>
      </c>
      <c r="C250" s="165" t="s">
        <v>38</v>
      </c>
      <c r="D250" s="175">
        <v>5</v>
      </c>
      <c r="E250" s="165">
        <v>0.32</v>
      </c>
      <c r="F250" s="55">
        <f>$F$1</f>
        <v>3.8</v>
      </c>
      <c r="G250" s="55">
        <f>ROUND(E250*F250,2)</f>
        <v>1.22</v>
      </c>
      <c r="H250" s="55"/>
      <c r="I250" s="55">
        <f>ROUND(G250*$I$1,2)+0.3</f>
        <v>0.4</v>
      </c>
      <c r="J250" s="145">
        <f aca="true" t="shared" si="121" ref="J250:J258">SUM(G250:I250)</f>
        <v>1.62</v>
      </c>
      <c r="K250" s="145">
        <f aca="true" t="shared" si="122" ref="K250:K258">ROUND(D250*E250,2)</f>
        <v>1.6</v>
      </c>
      <c r="L250" s="145">
        <f aca="true" t="shared" si="123" ref="L250:L258">ROUND(D250*G250,2)</f>
        <v>6.1</v>
      </c>
      <c r="M250" s="145">
        <f aca="true" t="shared" si="124" ref="M250:M258">ROUND(D250*H250,2)</f>
        <v>0</v>
      </c>
      <c r="N250" s="145">
        <f aca="true" t="shared" si="125" ref="N250:N258">ROUND(I250*D250,2)</f>
        <v>2</v>
      </c>
      <c r="O250" s="145">
        <f aca="true" t="shared" si="126" ref="O250:O258">SUM(L250:N250)</f>
        <v>8.1</v>
      </c>
    </row>
    <row r="251" spans="1:15" s="139" customFormat="1" ht="12.75">
      <c r="A251" s="75" t="s">
        <v>525</v>
      </c>
      <c r="B251" s="174" t="s">
        <v>166</v>
      </c>
      <c r="C251" s="64" t="s">
        <v>38</v>
      </c>
      <c r="D251" s="176">
        <v>5</v>
      </c>
      <c r="E251" s="164"/>
      <c r="F251" s="164"/>
      <c r="G251" s="164"/>
      <c r="H251" s="164">
        <v>4.8</v>
      </c>
      <c r="I251" s="158">
        <f aca="true" t="shared" si="127" ref="I251:I258">ROUND(G251*$I$1,2)</f>
        <v>0</v>
      </c>
      <c r="J251" s="158">
        <f t="shared" si="121"/>
        <v>4.8</v>
      </c>
      <c r="K251" s="158">
        <f t="shared" si="122"/>
        <v>0</v>
      </c>
      <c r="L251" s="158">
        <f t="shared" si="123"/>
        <v>0</v>
      </c>
      <c r="M251" s="158">
        <f t="shared" si="124"/>
        <v>24</v>
      </c>
      <c r="N251" s="158">
        <f t="shared" si="125"/>
        <v>0</v>
      </c>
      <c r="O251" s="158">
        <f t="shared" si="126"/>
        <v>24</v>
      </c>
    </row>
    <row r="252" spans="1:15" s="15" customFormat="1" ht="38.25">
      <c r="A252" s="75" t="s">
        <v>526</v>
      </c>
      <c r="B252" s="23" t="s">
        <v>326</v>
      </c>
      <c r="C252" s="165"/>
      <c r="D252" s="175">
        <f>SUM(D253:D254)</f>
        <v>110</v>
      </c>
      <c r="E252" s="165">
        <v>0.25</v>
      </c>
      <c r="F252" s="55">
        <f>$F$1</f>
        <v>3.8</v>
      </c>
      <c r="G252" s="55">
        <f>ROUND(E252*F252,2)</f>
        <v>0.95</v>
      </c>
      <c r="H252" s="55"/>
      <c r="I252" s="55">
        <f t="shared" si="127"/>
        <v>0.08</v>
      </c>
      <c r="J252" s="145">
        <f t="shared" si="121"/>
        <v>1.03</v>
      </c>
      <c r="K252" s="145">
        <f t="shared" si="122"/>
        <v>27.5</v>
      </c>
      <c r="L252" s="145">
        <f t="shared" si="123"/>
        <v>104.5</v>
      </c>
      <c r="M252" s="145">
        <f t="shared" si="124"/>
        <v>0</v>
      </c>
      <c r="N252" s="145">
        <f t="shared" si="125"/>
        <v>8.8</v>
      </c>
      <c r="O252" s="145">
        <f t="shared" si="126"/>
        <v>113.3</v>
      </c>
    </row>
    <row r="253" spans="1:15" s="139" customFormat="1" ht="12.75">
      <c r="A253" s="75" t="s">
        <v>527</v>
      </c>
      <c r="B253" s="172" t="s">
        <v>169</v>
      </c>
      <c r="C253" s="64" t="s">
        <v>38</v>
      </c>
      <c r="D253" s="176">
        <v>100</v>
      </c>
      <c r="E253" s="164"/>
      <c r="F253" s="164"/>
      <c r="G253" s="164"/>
      <c r="H253" s="164">
        <v>0.68</v>
      </c>
      <c r="I253" s="158">
        <f t="shared" si="127"/>
        <v>0</v>
      </c>
      <c r="J253" s="158">
        <f t="shared" si="121"/>
        <v>0.68</v>
      </c>
      <c r="K253" s="158">
        <f t="shared" si="122"/>
        <v>0</v>
      </c>
      <c r="L253" s="158">
        <f t="shared" si="123"/>
        <v>0</v>
      </c>
      <c r="M253" s="158">
        <f t="shared" si="124"/>
        <v>68</v>
      </c>
      <c r="N253" s="158">
        <f t="shared" si="125"/>
        <v>0</v>
      </c>
      <c r="O253" s="158">
        <f t="shared" si="126"/>
        <v>68</v>
      </c>
    </row>
    <row r="254" spans="1:15" s="139" customFormat="1" ht="12.75">
      <c r="A254" s="75" t="s">
        <v>528</v>
      </c>
      <c r="B254" s="172" t="s">
        <v>170</v>
      </c>
      <c r="C254" s="64" t="s">
        <v>38</v>
      </c>
      <c r="D254" s="176">
        <v>10</v>
      </c>
      <c r="E254" s="164"/>
      <c r="F254" s="164"/>
      <c r="G254" s="164"/>
      <c r="H254" s="164">
        <v>0.76</v>
      </c>
      <c r="I254" s="158">
        <f t="shared" si="127"/>
        <v>0</v>
      </c>
      <c r="J254" s="158">
        <f t="shared" si="121"/>
        <v>0.76</v>
      </c>
      <c r="K254" s="158">
        <f t="shared" si="122"/>
        <v>0</v>
      </c>
      <c r="L254" s="158">
        <f t="shared" si="123"/>
        <v>0</v>
      </c>
      <c r="M254" s="158">
        <f t="shared" si="124"/>
        <v>7.6</v>
      </c>
      <c r="N254" s="158">
        <f t="shared" si="125"/>
        <v>0</v>
      </c>
      <c r="O254" s="158">
        <f t="shared" si="126"/>
        <v>7.6</v>
      </c>
    </row>
    <row r="255" spans="1:15" s="15" customFormat="1" ht="38.25">
      <c r="A255" s="75" t="s">
        <v>529</v>
      </c>
      <c r="B255" s="23" t="s">
        <v>327</v>
      </c>
      <c r="C255" s="165"/>
      <c r="D255" s="175">
        <f>SUM(D256:D258)</f>
        <v>75</v>
      </c>
      <c r="E255" s="165">
        <v>0.65</v>
      </c>
      <c r="F255" s="55">
        <f>$F$1</f>
        <v>3.8</v>
      </c>
      <c r="G255" s="55">
        <f>ROUND(E255*F255,2)</f>
        <v>2.47</v>
      </c>
      <c r="H255" s="55"/>
      <c r="I255" s="55">
        <f t="shared" si="127"/>
        <v>0.2</v>
      </c>
      <c r="J255" s="145">
        <f t="shared" si="121"/>
        <v>2.67</v>
      </c>
      <c r="K255" s="145">
        <f t="shared" si="122"/>
        <v>48.75</v>
      </c>
      <c r="L255" s="145">
        <f t="shared" si="123"/>
        <v>185.25</v>
      </c>
      <c r="M255" s="145">
        <f t="shared" si="124"/>
        <v>0</v>
      </c>
      <c r="N255" s="145">
        <f t="shared" si="125"/>
        <v>15</v>
      </c>
      <c r="O255" s="145">
        <f t="shared" si="126"/>
        <v>200.25</v>
      </c>
    </row>
    <row r="256" spans="1:15" s="139" customFormat="1" ht="12.75">
      <c r="A256" s="75" t="s">
        <v>530</v>
      </c>
      <c r="B256" s="172" t="s">
        <v>171</v>
      </c>
      <c r="C256" s="64" t="s">
        <v>150</v>
      </c>
      <c r="D256" s="176">
        <v>15</v>
      </c>
      <c r="E256" s="164"/>
      <c r="F256" s="164"/>
      <c r="G256" s="164"/>
      <c r="H256" s="164">
        <v>0.56</v>
      </c>
      <c r="I256" s="158">
        <f t="shared" si="127"/>
        <v>0</v>
      </c>
      <c r="J256" s="158">
        <f t="shared" si="121"/>
        <v>0.56</v>
      </c>
      <c r="K256" s="158">
        <f t="shared" si="122"/>
        <v>0</v>
      </c>
      <c r="L256" s="158">
        <f t="shared" si="123"/>
        <v>0</v>
      </c>
      <c r="M256" s="158">
        <f t="shared" si="124"/>
        <v>8.4</v>
      </c>
      <c r="N256" s="158">
        <f t="shared" si="125"/>
        <v>0</v>
      </c>
      <c r="O256" s="158">
        <f t="shared" si="126"/>
        <v>8.4</v>
      </c>
    </row>
    <row r="257" spans="1:15" s="139" customFormat="1" ht="12.75">
      <c r="A257" s="75" t="s">
        <v>531</v>
      </c>
      <c r="B257" s="172" t="s">
        <v>172</v>
      </c>
      <c r="C257" s="64" t="s">
        <v>150</v>
      </c>
      <c r="D257" s="173">
        <v>50</v>
      </c>
      <c r="E257" s="164"/>
      <c r="F257" s="164"/>
      <c r="G257" s="164"/>
      <c r="H257" s="164">
        <v>0.42</v>
      </c>
      <c r="I257" s="158">
        <f t="shared" si="127"/>
        <v>0</v>
      </c>
      <c r="J257" s="158">
        <f t="shared" si="121"/>
        <v>0.42</v>
      </c>
      <c r="K257" s="158">
        <f t="shared" si="122"/>
        <v>0</v>
      </c>
      <c r="L257" s="158">
        <f t="shared" si="123"/>
        <v>0</v>
      </c>
      <c r="M257" s="158">
        <f t="shared" si="124"/>
        <v>21</v>
      </c>
      <c r="N257" s="158">
        <f t="shared" si="125"/>
        <v>0</v>
      </c>
      <c r="O257" s="158">
        <f t="shared" si="126"/>
        <v>21</v>
      </c>
    </row>
    <row r="258" spans="1:15" s="139" customFormat="1" ht="12.75">
      <c r="A258" s="75" t="s">
        <v>532</v>
      </c>
      <c r="B258" s="172" t="s">
        <v>173</v>
      </c>
      <c r="C258" s="64" t="s">
        <v>150</v>
      </c>
      <c r="D258" s="173">
        <v>10</v>
      </c>
      <c r="E258" s="164"/>
      <c r="F258" s="164"/>
      <c r="G258" s="164"/>
      <c r="H258" s="164">
        <v>0.18</v>
      </c>
      <c r="I258" s="158">
        <f t="shared" si="127"/>
        <v>0</v>
      </c>
      <c r="J258" s="158">
        <f t="shared" si="121"/>
        <v>0.18</v>
      </c>
      <c r="K258" s="158">
        <f t="shared" si="122"/>
        <v>0</v>
      </c>
      <c r="L258" s="158">
        <f t="shared" si="123"/>
        <v>0</v>
      </c>
      <c r="M258" s="158">
        <f t="shared" si="124"/>
        <v>1.8</v>
      </c>
      <c r="N258" s="158">
        <f t="shared" si="125"/>
        <v>0</v>
      </c>
      <c r="O258" s="158">
        <f t="shared" si="126"/>
        <v>1.8</v>
      </c>
    </row>
    <row r="259" spans="1:15" s="15" customFormat="1" ht="25.5">
      <c r="A259" s="75" t="s">
        <v>533</v>
      </c>
      <c r="B259" s="23" t="s">
        <v>328</v>
      </c>
      <c r="C259" s="165" t="s">
        <v>38</v>
      </c>
      <c r="D259" s="175">
        <v>30</v>
      </c>
      <c r="E259" s="165">
        <v>0.35</v>
      </c>
      <c r="F259" s="55">
        <f>$F$1</f>
        <v>3.8</v>
      </c>
      <c r="G259" s="55">
        <f>ROUND(E259*F259,2)</f>
        <v>1.33</v>
      </c>
      <c r="H259" s="55"/>
      <c r="I259" s="55">
        <f>ROUND(G259*$I$1,2)+0.5</f>
        <v>0.61</v>
      </c>
      <c r="J259" s="145">
        <f aca="true" t="shared" si="128" ref="J259:J268">SUM(G259:I259)</f>
        <v>1.94</v>
      </c>
      <c r="K259" s="145">
        <f aca="true" t="shared" si="129" ref="K259:K268">ROUND(D259*E259,2)</f>
        <v>10.5</v>
      </c>
      <c r="L259" s="145">
        <f aca="true" t="shared" si="130" ref="L259:L268">ROUND(D259*G259,2)</f>
        <v>39.9</v>
      </c>
      <c r="M259" s="145">
        <f aca="true" t="shared" si="131" ref="M259:M268">ROUND(D259*H259,2)</f>
        <v>0</v>
      </c>
      <c r="N259" s="145">
        <f aca="true" t="shared" si="132" ref="N259:N268">ROUND(I259*D259,2)</f>
        <v>18.3</v>
      </c>
      <c r="O259" s="145">
        <f aca="true" t="shared" si="133" ref="O259:O268">SUM(L259:N259)</f>
        <v>58.2</v>
      </c>
    </row>
    <row r="260" spans="1:15" s="15" customFormat="1" ht="25.5">
      <c r="A260" s="75" t="s">
        <v>534</v>
      </c>
      <c r="B260" s="23" t="s">
        <v>329</v>
      </c>
      <c r="C260" s="165" t="s">
        <v>38</v>
      </c>
      <c r="D260" s="175">
        <v>30</v>
      </c>
      <c r="E260" s="165">
        <v>0.25</v>
      </c>
      <c r="F260" s="55">
        <f>$F$1</f>
        <v>3.8</v>
      </c>
      <c r="G260" s="55">
        <f>ROUND(E260*F260,2)</f>
        <v>0.95</v>
      </c>
      <c r="H260" s="55"/>
      <c r="I260" s="55">
        <f>ROUND(G260*$I$1,2)+0.5</f>
        <v>0.58</v>
      </c>
      <c r="J260" s="145">
        <f t="shared" si="128"/>
        <v>1.53</v>
      </c>
      <c r="K260" s="145">
        <f t="shared" si="129"/>
        <v>7.5</v>
      </c>
      <c r="L260" s="145">
        <f t="shared" si="130"/>
        <v>28.5</v>
      </c>
      <c r="M260" s="145">
        <f t="shared" si="131"/>
        <v>0</v>
      </c>
      <c r="N260" s="145">
        <f t="shared" si="132"/>
        <v>17.4</v>
      </c>
      <c r="O260" s="145">
        <f t="shared" si="133"/>
        <v>45.9</v>
      </c>
    </row>
    <row r="261" spans="1:15" s="15" customFormat="1" ht="51">
      <c r="A261" s="75" t="s">
        <v>535</v>
      </c>
      <c r="B261" s="23" t="s">
        <v>330</v>
      </c>
      <c r="C261" s="165" t="s">
        <v>245</v>
      </c>
      <c r="D261" s="175">
        <v>1</v>
      </c>
      <c r="E261" s="165">
        <v>16</v>
      </c>
      <c r="F261" s="55">
        <f>$F$1</f>
        <v>3.8</v>
      </c>
      <c r="G261" s="55">
        <f>ROUND(E261*F261,2)</f>
        <v>60.8</v>
      </c>
      <c r="H261" s="55"/>
      <c r="I261" s="55">
        <f>ROUND(G261*$I$1,2)</f>
        <v>4.86</v>
      </c>
      <c r="J261" s="145">
        <f t="shared" si="128"/>
        <v>65.66</v>
      </c>
      <c r="K261" s="145">
        <f t="shared" si="129"/>
        <v>16</v>
      </c>
      <c r="L261" s="145">
        <f t="shared" si="130"/>
        <v>60.8</v>
      </c>
      <c r="M261" s="145">
        <f t="shared" si="131"/>
        <v>0</v>
      </c>
      <c r="N261" s="145">
        <f t="shared" si="132"/>
        <v>4.86</v>
      </c>
      <c r="O261" s="145">
        <f t="shared" si="133"/>
        <v>65.66</v>
      </c>
    </row>
    <row r="262" spans="1:16" s="139" customFormat="1" ht="12.75">
      <c r="A262" s="75" t="s">
        <v>536</v>
      </c>
      <c r="B262" s="172" t="s">
        <v>175</v>
      </c>
      <c r="C262" s="64" t="s">
        <v>150</v>
      </c>
      <c r="D262" s="173">
        <v>10</v>
      </c>
      <c r="E262" s="164"/>
      <c r="F262" s="164"/>
      <c r="G262" s="164"/>
      <c r="H262" s="164">
        <v>6.46</v>
      </c>
      <c r="I262" s="158">
        <f aca="true" t="shared" si="134" ref="I262:I268">ROUND(G262*$I$1,2)</f>
        <v>0</v>
      </c>
      <c r="J262" s="158">
        <f t="shared" si="128"/>
        <v>6.46</v>
      </c>
      <c r="K262" s="158">
        <f t="shared" si="129"/>
        <v>0</v>
      </c>
      <c r="L262" s="158">
        <f t="shared" si="130"/>
        <v>0</v>
      </c>
      <c r="M262" s="158">
        <f t="shared" si="131"/>
        <v>64.6</v>
      </c>
      <c r="N262" s="158">
        <f t="shared" si="132"/>
        <v>0</v>
      </c>
      <c r="O262" s="158">
        <f t="shared" si="133"/>
        <v>64.6</v>
      </c>
      <c r="P262" s="141"/>
    </row>
    <row r="263" spans="1:15" s="142" customFormat="1" ht="12.75">
      <c r="A263" s="75" t="s">
        <v>537</v>
      </c>
      <c r="B263" s="172" t="s">
        <v>176</v>
      </c>
      <c r="C263" s="64" t="s">
        <v>38</v>
      </c>
      <c r="D263" s="173">
        <v>40</v>
      </c>
      <c r="E263" s="164"/>
      <c r="F263" s="164"/>
      <c r="G263" s="164"/>
      <c r="H263" s="164">
        <v>0.94</v>
      </c>
      <c r="I263" s="158">
        <f t="shared" si="134"/>
        <v>0</v>
      </c>
      <c r="J263" s="158">
        <f t="shared" si="128"/>
        <v>0.94</v>
      </c>
      <c r="K263" s="158">
        <f t="shared" si="129"/>
        <v>0</v>
      </c>
      <c r="L263" s="158">
        <f t="shared" si="130"/>
        <v>0</v>
      </c>
      <c r="M263" s="158">
        <f t="shared" si="131"/>
        <v>37.6</v>
      </c>
      <c r="N263" s="158">
        <f t="shared" si="132"/>
        <v>0</v>
      </c>
      <c r="O263" s="158">
        <f t="shared" si="133"/>
        <v>37.6</v>
      </c>
    </row>
    <row r="264" spans="1:15" s="139" customFormat="1" ht="12.75">
      <c r="A264" s="75" t="s">
        <v>538</v>
      </c>
      <c r="B264" s="172" t="s">
        <v>177</v>
      </c>
      <c r="C264" s="64" t="s">
        <v>150</v>
      </c>
      <c r="D264" s="173">
        <v>5</v>
      </c>
      <c r="E264" s="164"/>
      <c r="F264" s="164"/>
      <c r="G264" s="164"/>
      <c r="H264" s="164">
        <v>1.28</v>
      </c>
      <c r="I264" s="158">
        <f t="shared" si="134"/>
        <v>0</v>
      </c>
      <c r="J264" s="158">
        <f t="shared" si="128"/>
        <v>1.28</v>
      </c>
      <c r="K264" s="158">
        <f t="shared" si="129"/>
        <v>0</v>
      </c>
      <c r="L264" s="158">
        <f t="shared" si="130"/>
        <v>0</v>
      </c>
      <c r="M264" s="158">
        <f t="shared" si="131"/>
        <v>6.4</v>
      </c>
      <c r="N264" s="158">
        <f t="shared" si="132"/>
        <v>0</v>
      </c>
      <c r="O264" s="158">
        <f t="shared" si="133"/>
        <v>6.4</v>
      </c>
    </row>
    <row r="265" spans="1:15" s="139" customFormat="1" ht="12.75">
      <c r="A265" s="75" t="s">
        <v>539</v>
      </c>
      <c r="B265" s="172" t="s">
        <v>178</v>
      </c>
      <c r="C265" s="64" t="s">
        <v>150</v>
      </c>
      <c r="D265" s="173">
        <v>2</v>
      </c>
      <c r="E265" s="164"/>
      <c r="F265" s="164"/>
      <c r="G265" s="164"/>
      <c r="H265" s="164">
        <v>4.25</v>
      </c>
      <c r="I265" s="158">
        <f t="shared" si="134"/>
        <v>0</v>
      </c>
      <c r="J265" s="158">
        <f t="shared" si="128"/>
        <v>4.25</v>
      </c>
      <c r="K265" s="158">
        <f t="shared" si="129"/>
        <v>0</v>
      </c>
      <c r="L265" s="158">
        <f t="shared" si="130"/>
        <v>0</v>
      </c>
      <c r="M265" s="158">
        <f t="shared" si="131"/>
        <v>8.5</v>
      </c>
      <c r="N265" s="158">
        <f t="shared" si="132"/>
        <v>0</v>
      </c>
      <c r="O265" s="158">
        <f t="shared" si="133"/>
        <v>8.5</v>
      </c>
    </row>
    <row r="266" spans="1:15" s="139" customFormat="1" ht="12.75">
      <c r="A266" s="75" t="s">
        <v>540</v>
      </c>
      <c r="B266" s="172" t="s">
        <v>179</v>
      </c>
      <c r="C266" s="64" t="s">
        <v>150</v>
      </c>
      <c r="D266" s="173">
        <v>5</v>
      </c>
      <c r="E266" s="164"/>
      <c r="F266" s="164"/>
      <c r="G266" s="164"/>
      <c r="H266" s="164">
        <v>4.62</v>
      </c>
      <c r="I266" s="158">
        <f t="shared" si="134"/>
        <v>0</v>
      </c>
      <c r="J266" s="158">
        <f t="shared" si="128"/>
        <v>4.62</v>
      </c>
      <c r="K266" s="158">
        <f t="shared" si="129"/>
        <v>0</v>
      </c>
      <c r="L266" s="158">
        <f t="shared" si="130"/>
        <v>0</v>
      </c>
      <c r="M266" s="158">
        <f t="shared" si="131"/>
        <v>23.1</v>
      </c>
      <c r="N266" s="158">
        <f t="shared" si="132"/>
        <v>0</v>
      </c>
      <c r="O266" s="158">
        <f t="shared" si="133"/>
        <v>23.1</v>
      </c>
    </row>
    <row r="267" spans="1:15" s="139" customFormat="1" ht="12.75">
      <c r="A267" s="75" t="s">
        <v>541</v>
      </c>
      <c r="B267" s="172" t="s">
        <v>180</v>
      </c>
      <c r="C267" s="64" t="s">
        <v>150</v>
      </c>
      <c r="D267" s="173">
        <v>1</v>
      </c>
      <c r="E267" s="164"/>
      <c r="F267" s="164"/>
      <c r="G267" s="164"/>
      <c r="H267" s="164">
        <v>3.57</v>
      </c>
      <c r="I267" s="158">
        <f t="shared" si="134"/>
        <v>0</v>
      </c>
      <c r="J267" s="158">
        <f t="shared" si="128"/>
        <v>3.57</v>
      </c>
      <c r="K267" s="158">
        <f t="shared" si="129"/>
        <v>0</v>
      </c>
      <c r="L267" s="158">
        <f t="shared" si="130"/>
        <v>0</v>
      </c>
      <c r="M267" s="158">
        <f t="shared" si="131"/>
        <v>3.57</v>
      </c>
      <c r="N267" s="158">
        <f t="shared" si="132"/>
        <v>0</v>
      </c>
      <c r="O267" s="158">
        <f t="shared" si="133"/>
        <v>3.57</v>
      </c>
    </row>
    <row r="268" spans="1:15" s="139" customFormat="1" ht="12.75">
      <c r="A268" s="75" t="s">
        <v>542</v>
      </c>
      <c r="B268" s="172" t="s">
        <v>181</v>
      </c>
      <c r="C268" s="64" t="s">
        <v>150</v>
      </c>
      <c r="D268" s="173">
        <v>1</v>
      </c>
      <c r="E268" s="164"/>
      <c r="F268" s="164"/>
      <c r="G268" s="164"/>
      <c r="H268" s="164">
        <v>5.9</v>
      </c>
      <c r="I268" s="158">
        <f t="shared" si="134"/>
        <v>0</v>
      </c>
      <c r="J268" s="158">
        <f t="shared" si="128"/>
        <v>5.9</v>
      </c>
      <c r="K268" s="158">
        <f t="shared" si="129"/>
        <v>0</v>
      </c>
      <c r="L268" s="158">
        <f t="shared" si="130"/>
        <v>0</v>
      </c>
      <c r="M268" s="158">
        <f t="shared" si="131"/>
        <v>5.9</v>
      </c>
      <c r="N268" s="158">
        <f t="shared" si="132"/>
        <v>0</v>
      </c>
      <c r="O268" s="158">
        <f t="shared" si="133"/>
        <v>5.9</v>
      </c>
    </row>
    <row r="269" spans="1:15" s="15" customFormat="1" ht="25.5">
      <c r="A269" s="75" t="s">
        <v>543</v>
      </c>
      <c r="B269" s="23" t="s">
        <v>331</v>
      </c>
      <c r="C269" s="165" t="s">
        <v>38</v>
      </c>
      <c r="D269" s="175">
        <v>28</v>
      </c>
      <c r="E269" s="165">
        <v>0.67</v>
      </c>
      <c r="F269" s="55">
        <f>$F$1</f>
        <v>3.8</v>
      </c>
      <c r="G269" s="55">
        <f>ROUND(E269*F269,2)</f>
        <v>2.55</v>
      </c>
      <c r="H269" s="55"/>
      <c r="I269" s="55">
        <f>ROUND(G269*$I$1,2)</f>
        <v>0.2</v>
      </c>
      <c r="J269" s="145">
        <f>SUM(G269:I269)</f>
        <v>2.75</v>
      </c>
      <c r="K269" s="145">
        <f>ROUND(D269*E269,2)</f>
        <v>18.76</v>
      </c>
      <c r="L269" s="145">
        <f>ROUND(D269*G269,2)</f>
        <v>71.4</v>
      </c>
      <c r="M269" s="145">
        <f>ROUND(D269*H269,2)</f>
        <v>0</v>
      </c>
      <c r="N269" s="145">
        <f>ROUND(I269*D269,2)</f>
        <v>5.6</v>
      </c>
      <c r="O269" s="145">
        <f>SUM(L269:N269)</f>
        <v>77</v>
      </c>
    </row>
    <row r="270" spans="1:15" s="139" customFormat="1" ht="12.75">
      <c r="A270" s="75" t="s">
        <v>544</v>
      </c>
      <c r="B270" s="172" t="s">
        <v>182</v>
      </c>
      <c r="C270" s="64" t="s">
        <v>38</v>
      </c>
      <c r="D270" s="173">
        <v>30</v>
      </c>
      <c r="E270" s="164"/>
      <c r="F270" s="164"/>
      <c r="G270" s="164"/>
      <c r="H270" s="164">
        <v>0.82</v>
      </c>
      <c r="I270" s="158">
        <f>ROUND(G270*$I$1,2)</f>
        <v>0</v>
      </c>
      <c r="J270" s="158">
        <f>SUM(G270:I270)</f>
        <v>0.82</v>
      </c>
      <c r="K270" s="158">
        <f>ROUND(D270*E270,2)</f>
        <v>0</v>
      </c>
      <c r="L270" s="158">
        <f>ROUND(D270*G270,2)</f>
        <v>0</v>
      </c>
      <c r="M270" s="158">
        <f>ROUND(D270*H270,2)</f>
        <v>24.6</v>
      </c>
      <c r="N270" s="158">
        <f>ROUND(I270*D270,2)</f>
        <v>0</v>
      </c>
      <c r="O270" s="158">
        <f>SUM(L270:N270)</f>
        <v>24.6</v>
      </c>
    </row>
    <row r="271" spans="1:15" s="139" customFormat="1" ht="12.75">
      <c r="A271" s="75" t="s">
        <v>545</v>
      </c>
      <c r="B271" s="172" t="s">
        <v>183</v>
      </c>
      <c r="C271" s="64" t="s">
        <v>150</v>
      </c>
      <c r="D271" s="173">
        <v>1</v>
      </c>
      <c r="E271" s="164"/>
      <c r="F271" s="164"/>
      <c r="G271" s="164"/>
      <c r="H271" s="164">
        <v>9.69</v>
      </c>
      <c r="I271" s="158">
        <f>ROUND(G271*$I$1,2)</f>
        <v>0</v>
      </c>
      <c r="J271" s="158">
        <f>SUM(G271:I271)</f>
        <v>9.69</v>
      </c>
      <c r="K271" s="158">
        <f>ROUND(D271*E271,2)</f>
        <v>0</v>
      </c>
      <c r="L271" s="158">
        <f>ROUND(D271*G271,2)</f>
        <v>0</v>
      </c>
      <c r="M271" s="158">
        <f>ROUND(D271*H271,2)</f>
        <v>9.69</v>
      </c>
      <c r="N271" s="158">
        <f>ROUND(I271*D271,2)</f>
        <v>0</v>
      </c>
      <c r="O271" s="158">
        <f>SUM(L271:N271)</f>
        <v>9.69</v>
      </c>
    </row>
    <row r="272" spans="1:15" s="139" customFormat="1" ht="25.5">
      <c r="A272" s="75" t="s">
        <v>546</v>
      </c>
      <c r="B272" s="172" t="s">
        <v>332</v>
      </c>
      <c r="C272" s="64" t="s">
        <v>150</v>
      </c>
      <c r="D272" s="173">
        <v>30</v>
      </c>
      <c r="E272" s="164"/>
      <c r="F272" s="164"/>
      <c r="G272" s="164"/>
      <c r="H272" s="164">
        <v>2.14</v>
      </c>
      <c r="I272" s="158">
        <f>ROUND(G272*$I$1,2)</f>
        <v>0</v>
      </c>
      <c r="J272" s="158">
        <f>SUM(G272:I272)</f>
        <v>2.14</v>
      </c>
      <c r="K272" s="158">
        <f>ROUND(D272*E272,2)</f>
        <v>0</v>
      </c>
      <c r="L272" s="158">
        <f>ROUND(D272*G272,2)</f>
        <v>0</v>
      </c>
      <c r="M272" s="158">
        <f>ROUND(D272*H272,2)</f>
        <v>64.2</v>
      </c>
      <c r="N272" s="158">
        <f>ROUND(I272*D272,2)</f>
        <v>0</v>
      </c>
      <c r="O272" s="158">
        <f>SUM(L272:N272)</f>
        <v>64.2</v>
      </c>
    </row>
    <row r="273" spans="1:15" s="139" customFormat="1" ht="12.75">
      <c r="A273" s="75" t="s">
        <v>547</v>
      </c>
      <c r="B273" s="172" t="s">
        <v>0</v>
      </c>
      <c r="C273" s="64" t="s">
        <v>35</v>
      </c>
      <c r="D273" s="173">
        <v>1</v>
      </c>
      <c r="E273" s="164"/>
      <c r="F273" s="164"/>
      <c r="G273" s="164"/>
      <c r="H273" s="164">
        <v>25</v>
      </c>
      <c r="I273" s="158">
        <f>ROUND(G273*$I$1,2)</f>
        <v>0</v>
      </c>
      <c r="J273" s="158">
        <f>SUM(G273:I273)</f>
        <v>25</v>
      </c>
      <c r="K273" s="158">
        <f>ROUND(D273*E273,2)</f>
        <v>0</v>
      </c>
      <c r="L273" s="158">
        <f>ROUND(D273*G273,2)</f>
        <v>0</v>
      </c>
      <c r="M273" s="158">
        <f>ROUND(D273*H273,2)</f>
        <v>25</v>
      </c>
      <c r="N273" s="158">
        <f>ROUND(I273*D273,2)</f>
        <v>0</v>
      </c>
      <c r="O273" s="158">
        <f>SUM(L273:N273)</f>
        <v>25</v>
      </c>
    </row>
    <row r="274" spans="1:15" ht="13.5" thickBot="1">
      <c r="A274" s="179"/>
      <c r="B274" s="180"/>
      <c r="C274" s="181"/>
      <c r="D274" s="181"/>
      <c r="E274" s="182"/>
      <c r="F274" s="183"/>
      <c r="G274" s="182"/>
      <c r="H274" s="182"/>
      <c r="I274" s="182"/>
      <c r="J274" s="184"/>
      <c r="K274" s="184"/>
      <c r="L274" s="184"/>
      <c r="M274" s="184"/>
      <c r="N274" s="184"/>
      <c r="O274" s="184"/>
    </row>
    <row r="275" spans="1:17" ht="13.5" thickTop="1">
      <c r="A275" s="25"/>
      <c r="B275" s="18" t="s">
        <v>41</v>
      </c>
      <c r="C275" s="19"/>
      <c r="D275" s="19"/>
      <c r="E275" s="135"/>
      <c r="F275" s="135"/>
      <c r="G275" s="135"/>
      <c r="H275" s="135"/>
      <c r="I275" s="135"/>
      <c r="J275" s="135"/>
      <c r="K275" s="136">
        <f>SUM(K17:K273)</f>
        <v>937.27</v>
      </c>
      <c r="L275" s="136">
        <f>SUM(L17:L273)</f>
        <v>3561.65</v>
      </c>
      <c r="M275" s="136">
        <f>SUM(M17:M273)</f>
        <v>20256.2</v>
      </c>
      <c r="N275" s="136">
        <f>SUM(N17:N273)</f>
        <v>784.18</v>
      </c>
      <c r="O275" s="136">
        <f>SUM(O17:O273)</f>
        <v>24602.03</v>
      </c>
      <c r="Q275" s="188"/>
    </row>
    <row r="276" spans="1:15" ht="25.5">
      <c r="A276" s="138"/>
      <c r="B276" s="137" t="s">
        <v>42</v>
      </c>
      <c r="C276" s="185">
        <v>0.08</v>
      </c>
      <c r="D276" s="68"/>
      <c r="E276" s="177"/>
      <c r="F276" s="177"/>
      <c r="G276" s="177"/>
      <c r="H276" s="177"/>
      <c r="I276" s="177"/>
      <c r="J276" s="177"/>
      <c r="K276" s="177"/>
      <c r="L276" s="177"/>
      <c r="M276" s="177"/>
      <c r="N276" s="177"/>
      <c r="O276" s="186">
        <f>ROUND(O275*$C276,2)</f>
        <v>1968.16</v>
      </c>
    </row>
    <row r="277" spans="1:15" ht="12.75">
      <c r="A277" s="25"/>
      <c r="B277" s="14" t="s">
        <v>41</v>
      </c>
      <c r="C277" s="10"/>
      <c r="D277" s="10"/>
      <c r="E277" s="14"/>
      <c r="F277" s="14"/>
      <c r="G277" s="14"/>
      <c r="H277" s="14"/>
      <c r="I277" s="14"/>
      <c r="J277" s="14"/>
      <c r="K277" s="56">
        <f>K275+K276</f>
        <v>937.27</v>
      </c>
      <c r="L277" s="56">
        <f>L275+L276</f>
        <v>3561.65</v>
      </c>
      <c r="M277" s="56">
        <f>M275+M276</f>
        <v>20256.2</v>
      </c>
      <c r="N277" s="56">
        <f>N275+N276</f>
        <v>784.18</v>
      </c>
      <c r="O277" s="56">
        <f>O275+O276</f>
        <v>26570.19</v>
      </c>
    </row>
    <row r="278" spans="1:15" ht="12.75">
      <c r="A278" s="142"/>
      <c r="B278" s="142"/>
      <c r="C278" s="142"/>
      <c r="D278" s="142"/>
      <c r="F278" s="142"/>
      <c r="G278" s="142"/>
      <c r="H278" s="142"/>
      <c r="I278" s="142"/>
      <c r="J278" s="142"/>
      <c r="K278" s="142"/>
      <c r="L278" s="142"/>
      <c r="M278" s="142"/>
      <c r="N278" s="142"/>
      <c r="O278" s="142"/>
    </row>
    <row r="279" spans="1:15" ht="14.25">
      <c r="A279" s="142"/>
      <c r="B279" s="390" t="s">
        <v>333</v>
      </c>
      <c r="C279" s="390"/>
      <c r="D279" s="390"/>
      <c r="E279" s="390"/>
      <c r="F279" s="390"/>
      <c r="G279" s="390"/>
      <c r="H279" s="142"/>
      <c r="I279" s="142"/>
      <c r="J279" s="142"/>
      <c r="K279" s="142"/>
      <c r="L279" s="142"/>
      <c r="M279" s="142"/>
      <c r="N279" s="142"/>
      <c r="O279" s="142"/>
    </row>
    <row r="280" spans="1:15" ht="12.75">
      <c r="A280" s="142"/>
      <c r="B280" s="142"/>
      <c r="C280" s="187"/>
      <c r="D280" s="187"/>
      <c r="F280" s="142"/>
      <c r="G280" s="142"/>
      <c r="H280" s="142"/>
      <c r="I280" s="142"/>
      <c r="J280" s="142"/>
      <c r="K280" s="142"/>
      <c r="L280" s="142"/>
      <c r="M280" s="142"/>
      <c r="N280" s="142"/>
      <c r="O280" s="142"/>
    </row>
    <row r="281" spans="1:15" ht="12.75">
      <c r="A281" s="142"/>
      <c r="B281" s="142"/>
      <c r="C281" s="187"/>
      <c r="D281" s="187"/>
      <c r="F281" s="142"/>
      <c r="G281" s="142"/>
      <c r="H281" s="142"/>
      <c r="I281" s="142"/>
      <c r="J281" s="142"/>
      <c r="K281" s="142"/>
      <c r="L281" s="142"/>
      <c r="M281" s="142"/>
      <c r="N281" s="142"/>
      <c r="O281" s="142"/>
    </row>
    <row r="282" spans="1:15" ht="12.75">
      <c r="A282" s="62" t="s">
        <v>8</v>
      </c>
      <c r="B282" s="140">
        <f>'Būvdarbu koptāme'!D26</f>
        <v>0</v>
      </c>
      <c r="C282" s="187"/>
      <c r="D282" s="187"/>
      <c r="F282" s="142"/>
      <c r="G282" s="142"/>
      <c r="H282" s="142"/>
      <c r="I282" s="142"/>
      <c r="J282" s="142"/>
      <c r="K282" s="142"/>
      <c r="L282" s="142"/>
      <c r="M282" s="142"/>
      <c r="N282" s="142"/>
      <c r="O282" s="142"/>
    </row>
    <row r="283" spans="1:15" ht="12.75">
      <c r="A283" s="62"/>
      <c r="B283" s="62"/>
      <c r="C283" s="187"/>
      <c r="D283" s="187"/>
      <c r="F283" s="142"/>
      <c r="G283" s="142"/>
      <c r="H283" s="142"/>
      <c r="I283" s="142"/>
      <c r="J283" s="142"/>
      <c r="K283" s="142"/>
      <c r="L283" s="142"/>
      <c r="M283" s="142"/>
      <c r="N283" s="142"/>
      <c r="O283" s="142"/>
    </row>
    <row r="284" spans="1:15" ht="12.75">
      <c r="A284" s="62" t="s">
        <v>4</v>
      </c>
      <c r="B284" s="61" t="s">
        <v>334</v>
      </c>
      <c r="C284" s="187"/>
      <c r="D284" s="187"/>
      <c r="F284" s="142"/>
      <c r="G284" s="142"/>
      <c r="H284" s="142"/>
      <c r="I284" s="142"/>
      <c r="J284" s="142"/>
      <c r="K284" s="142"/>
      <c r="L284" s="142"/>
      <c r="M284" s="142"/>
      <c r="N284" s="142"/>
      <c r="O284" s="142"/>
    </row>
    <row r="285" spans="1:15" ht="12.75">
      <c r="A285" s="62"/>
      <c r="B285" s="61"/>
      <c r="C285" s="187"/>
      <c r="D285" s="187"/>
      <c r="F285" s="142"/>
      <c r="G285" s="142"/>
      <c r="H285" s="142"/>
      <c r="I285" s="142"/>
      <c r="J285" s="142"/>
      <c r="K285" s="142"/>
      <c r="L285" s="142"/>
      <c r="M285" s="142"/>
      <c r="N285" s="142"/>
      <c r="O285" s="142"/>
    </row>
  </sheetData>
  <sheetProtection/>
  <mergeCells count="32">
    <mergeCell ref="A39:J39"/>
    <mergeCell ref="A51:J51"/>
    <mergeCell ref="A17:J17"/>
    <mergeCell ref="A225:J225"/>
    <mergeCell ref="A142:J142"/>
    <mergeCell ref="A160:J160"/>
    <mergeCell ref="B18:G18"/>
    <mergeCell ref="A205:J205"/>
    <mergeCell ref="A214:J214"/>
    <mergeCell ref="M13:N13"/>
    <mergeCell ref="A14:A15"/>
    <mergeCell ref="B14:B15"/>
    <mergeCell ref="C14:C15"/>
    <mergeCell ref="D14:D15"/>
    <mergeCell ref="E14:J14"/>
    <mergeCell ref="K14:O14"/>
    <mergeCell ref="A2:O2"/>
    <mergeCell ref="A3:O3"/>
    <mergeCell ref="A5:B5"/>
    <mergeCell ref="C5:O5"/>
    <mergeCell ref="A6:B6"/>
    <mergeCell ref="J11:L11"/>
    <mergeCell ref="B279:G279"/>
    <mergeCell ref="A7:B7"/>
    <mergeCell ref="A89:J89"/>
    <mergeCell ref="A99:J99"/>
    <mergeCell ref="A104:J104"/>
    <mergeCell ref="A127:J127"/>
    <mergeCell ref="A8:B8"/>
    <mergeCell ref="G11:I11"/>
    <mergeCell ref="A174:J174"/>
    <mergeCell ref="B37:G37"/>
  </mergeCells>
  <printOptions/>
  <pageMargins left="0.3937007874015748" right="0.3937007874015748" top="0.7874015748031497" bottom="0.5905511811023623" header="0.5118110236220472" footer="0.3937007874015748"/>
  <pageSetup horizontalDpi="600" verticalDpi="600" orientation="landscape" paperSize="9" scale="85" r:id="rId4"/>
  <headerFooter alignWithMargins="0">
    <oddFooter>&amp;CLapaspuse &amp;P no &amp;N&amp;R&amp;A</oddFooter>
  </headerFooter>
  <rowBreaks count="2" manualBreakCount="2">
    <brk id="213" max="14" man="1"/>
    <brk id="260" max="14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154"/>
  <sheetViews>
    <sheetView workbookViewId="0" topLeftCell="A2">
      <selection activeCell="F17" sqref="F17"/>
    </sheetView>
  </sheetViews>
  <sheetFormatPr defaultColWidth="9.140625" defaultRowHeight="12.75"/>
  <cols>
    <col min="1" max="1" width="4.57421875" style="207" customWidth="1"/>
    <col min="2" max="2" width="9.57421875" style="207" customWidth="1"/>
    <col min="3" max="3" width="35.421875" style="241" customWidth="1"/>
    <col min="4" max="4" width="7.28125" style="191" customWidth="1"/>
    <col min="5" max="5" width="7.7109375" style="210" customWidth="1"/>
    <col min="6" max="9" width="8.57421875" style="0" customWidth="1"/>
    <col min="10" max="10" width="8.57421875" style="63" customWidth="1"/>
    <col min="11" max="16" width="8.57421875" style="0" customWidth="1"/>
    <col min="17" max="17" width="10.28125" style="0" bestFit="1" customWidth="1"/>
  </cols>
  <sheetData>
    <row r="1" spans="1:16" ht="12.75" hidden="1">
      <c r="A1" s="206"/>
      <c r="B1" s="206"/>
      <c r="C1" s="258"/>
      <c r="D1" s="203"/>
      <c r="F1" s="63"/>
      <c r="G1" s="63">
        <v>5</v>
      </c>
      <c r="H1" s="63"/>
      <c r="I1" s="63"/>
      <c r="J1" s="199">
        <v>0.08</v>
      </c>
      <c r="K1" s="63"/>
      <c r="L1" s="63"/>
      <c r="M1" s="63"/>
      <c r="N1" s="63"/>
      <c r="O1" s="63"/>
      <c r="P1" s="63"/>
    </row>
    <row r="2" spans="1:16" s="62" customFormat="1" ht="16.5" thickBot="1">
      <c r="A2" s="373" t="s">
        <v>570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</row>
    <row r="3" spans="1:16" s="62" customFormat="1" ht="15.75" thickTop="1">
      <c r="A3" s="374" t="s">
        <v>729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</row>
    <row r="4" spans="1:16" s="62" customFormat="1" ht="12.75">
      <c r="A4" s="51"/>
      <c r="B4" s="51"/>
      <c r="C4" s="259"/>
      <c r="D4" s="204"/>
      <c r="E4" s="21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5" ht="12.75">
      <c r="A5" s="266" t="s">
        <v>709</v>
      </c>
      <c r="B5" s="266"/>
      <c r="C5" s="265"/>
      <c r="D5" s="265"/>
      <c r="E5" s="222"/>
      <c r="F5" s="222"/>
      <c r="G5" s="222"/>
      <c r="H5" s="279"/>
      <c r="I5" s="279"/>
      <c r="J5" s="279"/>
      <c r="K5" s="279"/>
      <c r="L5" s="279"/>
      <c r="M5" s="279"/>
      <c r="N5" s="279"/>
      <c r="O5" s="279"/>
    </row>
    <row r="6" spans="1:15" ht="12.75" customHeight="1">
      <c r="A6" s="350" t="s">
        <v>710</v>
      </c>
      <c r="B6" s="350"/>
      <c r="C6" s="350"/>
      <c r="D6" s="350"/>
      <c r="E6" s="350"/>
      <c r="F6" s="350"/>
      <c r="G6" s="279"/>
      <c r="H6" s="279"/>
      <c r="I6" s="279"/>
      <c r="J6" s="279"/>
      <c r="K6" s="279"/>
      <c r="L6" s="279"/>
      <c r="M6" s="279"/>
      <c r="N6" s="279"/>
      <c r="O6" s="279"/>
    </row>
    <row r="7" spans="1:15" ht="12.75">
      <c r="A7" s="191" t="s">
        <v>711</v>
      </c>
      <c r="B7" s="191"/>
      <c r="C7" s="191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6" ht="12.75" customHeight="1">
      <c r="A8" s="335" t="s">
        <v>1168</v>
      </c>
      <c r="B8" s="335"/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</row>
    <row r="9" spans="1:14" s="241" customFormat="1" ht="15" customHeight="1">
      <c r="A9" s="345" t="s">
        <v>575</v>
      </c>
      <c r="B9" s="345"/>
      <c r="C9" s="345"/>
      <c r="D9" s="345"/>
      <c r="E9" s="345"/>
      <c r="F9" s="345"/>
      <c r="G9" s="345"/>
      <c r="H9" s="345"/>
      <c r="I9" s="345"/>
      <c r="J9" s="226"/>
      <c r="K9" s="226"/>
      <c r="L9" s="226"/>
      <c r="M9" s="226"/>
      <c r="N9" s="226"/>
    </row>
    <row r="10" spans="1:14" s="241" customFormat="1" ht="15" customHeight="1">
      <c r="A10" s="224"/>
      <c r="B10" s="224"/>
      <c r="C10" s="224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</row>
    <row r="11" spans="1:17" s="221" customFormat="1" ht="15" customHeight="1">
      <c r="A11" s="221" t="s">
        <v>1170</v>
      </c>
      <c r="D11" s="198"/>
      <c r="E11" s="198"/>
      <c r="J11" s="198"/>
      <c r="K11" s="198"/>
      <c r="L11" s="198"/>
      <c r="M11" s="198"/>
      <c r="N11" s="198"/>
      <c r="O11" s="198"/>
      <c r="P11" s="198"/>
      <c r="Q11" s="198"/>
    </row>
    <row r="12" spans="4:17" s="221" customFormat="1" ht="15" customHeight="1">
      <c r="D12" s="198"/>
      <c r="E12" s="198"/>
      <c r="J12" s="198"/>
      <c r="K12" s="198"/>
      <c r="L12" s="198"/>
      <c r="M12" s="198"/>
      <c r="N12" s="223" t="s">
        <v>692</v>
      </c>
      <c r="O12" s="242"/>
      <c r="P12" s="243" t="s">
        <v>693</v>
      </c>
      <c r="Q12" s="198"/>
    </row>
    <row r="13" spans="4:17" s="221" customFormat="1" ht="15" customHeight="1">
      <c r="D13" s="198"/>
      <c r="E13" s="198"/>
      <c r="J13" s="198"/>
      <c r="K13" s="198"/>
      <c r="L13" s="198"/>
      <c r="M13" s="198"/>
      <c r="N13" s="223"/>
      <c r="O13" s="242"/>
      <c r="P13" s="243"/>
      <c r="Q13" s="198"/>
    </row>
    <row r="14" spans="1:16" s="141" customFormat="1" ht="12.75" customHeight="1">
      <c r="A14" s="377" t="s">
        <v>578</v>
      </c>
      <c r="B14" s="383" t="s">
        <v>708</v>
      </c>
      <c r="C14" s="385" t="s">
        <v>582</v>
      </c>
      <c r="D14" s="375" t="s">
        <v>548</v>
      </c>
      <c r="E14" s="375" t="s">
        <v>549</v>
      </c>
      <c r="F14" s="376" t="s">
        <v>564</v>
      </c>
      <c r="G14" s="376"/>
      <c r="H14" s="376"/>
      <c r="I14" s="376"/>
      <c r="J14" s="376"/>
      <c r="K14" s="376"/>
      <c r="L14" s="376" t="s">
        <v>565</v>
      </c>
      <c r="M14" s="376" t="s">
        <v>27</v>
      </c>
      <c r="N14" s="376"/>
      <c r="O14" s="376"/>
      <c r="P14" s="376"/>
    </row>
    <row r="15" spans="1:16" s="7" customFormat="1" ht="79.5">
      <c r="A15" s="377"/>
      <c r="B15" s="384"/>
      <c r="C15" s="385"/>
      <c r="D15" s="375"/>
      <c r="E15" s="375"/>
      <c r="F15" s="208" t="s">
        <v>590</v>
      </c>
      <c r="G15" s="208" t="s">
        <v>558</v>
      </c>
      <c r="H15" s="208" t="s">
        <v>583</v>
      </c>
      <c r="I15" s="209" t="s">
        <v>584</v>
      </c>
      <c r="J15" s="208" t="s">
        <v>585</v>
      </c>
      <c r="K15" s="208" t="s">
        <v>592</v>
      </c>
      <c r="L15" s="208" t="s">
        <v>32</v>
      </c>
      <c r="M15" s="208" t="s">
        <v>586</v>
      </c>
      <c r="N15" s="209" t="s">
        <v>587</v>
      </c>
      <c r="O15" s="208" t="s">
        <v>588</v>
      </c>
      <c r="P15" s="213" t="s">
        <v>589</v>
      </c>
    </row>
    <row r="16" spans="1:16" s="7" customFormat="1" ht="12.75">
      <c r="A16" s="268" t="s">
        <v>573</v>
      </c>
      <c r="B16" s="268"/>
      <c r="C16" s="286" t="s">
        <v>731</v>
      </c>
      <c r="D16" s="267"/>
      <c r="E16" s="267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2"/>
    </row>
    <row r="17" spans="1:16" s="7" customFormat="1" ht="38.25">
      <c r="A17" s="268" t="s">
        <v>593</v>
      </c>
      <c r="B17" s="214" t="s">
        <v>732</v>
      </c>
      <c r="C17" s="287" t="s">
        <v>733</v>
      </c>
      <c r="D17" s="288" t="s">
        <v>46</v>
      </c>
      <c r="E17" s="289">
        <v>62.5</v>
      </c>
      <c r="F17" s="321"/>
      <c r="G17" s="321"/>
      <c r="H17" s="321"/>
      <c r="I17" s="321"/>
      <c r="J17" s="321"/>
      <c r="K17" s="321"/>
      <c r="L17" s="321"/>
      <c r="M17" s="321"/>
      <c r="N17" s="321"/>
      <c r="O17" s="321"/>
      <c r="P17" s="322"/>
    </row>
    <row r="18" spans="1:16" s="7" customFormat="1" ht="25.5">
      <c r="A18" s="268" t="s">
        <v>594</v>
      </c>
      <c r="B18" s="214" t="s">
        <v>732</v>
      </c>
      <c r="C18" s="287" t="s">
        <v>734</v>
      </c>
      <c r="D18" s="288" t="s">
        <v>46</v>
      </c>
      <c r="E18" s="289">
        <v>10.2</v>
      </c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2"/>
    </row>
    <row r="19" spans="1:16" s="7" customFormat="1" ht="12.75">
      <c r="A19" s="268" t="s">
        <v>595</v>
      </c>
      <c r="B19" s="268"/>
      <c r="C19" s="286" t="s">
        <v>735</v>
      </c>
      <c r="D19" s="267"/>
      <c r="E19" s="267"/>
      <c r="F19" s="321"/>
      <c r="G19" s="321"/>
      <c r="H19" s="321"/>
      <c r="I19" s="321"/>
      <c r="J19" s="321"/>
      <c r="K19" s="321"/>
      <c r="L19" s="321"/>
      <c r="M19" s="321"/>
      <c r="N19" s="321"/>
      <c r="O19" s="321"/>
      <c r="P19" s="322"/>
    </row>
    <row r="20" spans="1:16" s="7" customFormat="1" ht="25.5">
      <c r="A20" s="268" t="s">
        <v>596</v>
      </c>
      <c r="B20" s="214" t="s">
        <v>736</v>
      </c>
      <c r="C20" s="287" t="s">
        <v>739</v>
      </c>
      <c r="D20" s="288" t="s">
        <v>43</v>
      </c>
      <c r="E20" s="289">
        <v>0.16</v>
      </c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2"/>
    </row>
    <row r="21" spans="1:16" s="7" customFormat="1" ht="25.5">
      <c r="A21" s="268" t="s">
        <v>597</v>
      </c>
      <c r="B21" s="214" t="s">
        <v>736</v>
      </c>
      <c r="C21" s="287" t="s">
        <v>737</v>
      </c>
      <c r="D21" s="288" t="s">
        <v>46</v>
      </c>
      <c r="E21" s="289">
        <v>2</v>
      </c>
      <c r="F21" s="321"/>
      <c r="G21" s="321"/>
      <c r="H21" s="321"/>
      <c r="I21" s="321"/>
      <c r="J21" s="321"/>
      <c r="K21" s="321"/>
      <c r="L21" s="321"/>
      <c r="M21" s="321"/>
      <c r="N21" s="321"/>
      <c r="O21" s="321"/>
      <c r="P21" s="322"/>
    </row>
    <row r="22" spans="1:16" s="7" customFormat="1" ht="12.75">
      <c r="A22" s="268" t="s">
        <v>598</v>
      </c>
      <c r="B22" s="214" t="s">
        <v>736</v>
      </c>
      <c r="C22" s="287" t="s">
        <v>738</v>
      </c>
      <c r="D22" s="288" t="s">
        <v>46</v>
      </c>
      <c r="E22" s="289">
        <v>1.1</v>
      </c>
      <c r="F22" s="321"/>
      <c r="G22" s="321"/>
      <c r="H22" s="321"/>
      <c r="I22" s="321"/>
      <c r="J22" s="321"/>
      <c r="K22" s="321"/>
      <c r="L22" s="321"/>
      <c r="M22" s="321"/>
      <c r="N22" s="321"/>
      <c r="O22" s="321"/>
      <c r="P22" s="322"/>
    </row>
    <row r="23" spans="1:16" s="7" customFormat="1" ht="25.5">
      <c r="A23" s="268" t="s">
        <v>599</v>
      </c>
      <c r="B23" s="214" t="s">
        <v>736</v>
      </c>
      <c r="C23" s="287" t="s">
        <v>739</v>
      </c>
      <c r="D23" s="288" t="s">
        <v>43</v>
      </c>
      <c r="E23" s="289">
        <v>0.18</v>
      </c>
      <c r="F23" s="321"/>
      <c r="G23" s="321"/>
      <c r="H23" s="321"/>
      <c r="I23" s="321"/>
      <c r="J23" s="321"/>
      <c r="K23" s="321"/>
      <c r="L23" s="321"/>
      <c r="M23" s="321"/>
      <c r="N23" s="321"/>
      <c r="O23" s="321"/>
      <c r="P23" s="322"/>
    </row>
    <row r="24" spans="1:16" s="7" customFormat="1" ht="25.5">
      <c r="A24" s="268" t="s">
        <v>600</v>
      </c>
      <c r="B24" s="214" t="s">
        <v>736</v>
      </c>
      <c r="C24" s="287" t="s">
        <v>737</v>
      </c>
      <c r="D24" s="288" t="s">
        <v>46</v>
      </c>
      <c r="E24" s="289">
        <v>2.2</v>
      </c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2"/>
    </row>
    <row r="25" spans="1:16" s="7" customFormat="1" ht="12.75">
      <c r="A25" s="268" t="s">
        <v>601</v>
      </c>
      <c r="B25" s="214" t="s">
        <v>736</v>
      </c>
      <c r="C25" s="287" t="s">
        <v>738</v>
      </c>
      <c r="D25" s="288" t="s">
        <v>46</v>
      </c>
      <c r="E25" s="289">
        <v>1.2</v>
      </c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2"/>
    </row>
    <row r="26" spans="1:16" s="7" customFormat="1" ht="25.5">
      <c r="A26" s="268" t="s">
        <v>602</v>
      </c>
      <c r="B26" s="214" t="s">
        <v>736</v>
      </c>
      <c r="C26" s="287" t="s">
        <v>739</v>
      </c>
      <c r="D26" s="288" t="s">
        <v>43</v>
      </c>
      <c r="E26" s="289">
        <v>0.13</v>
      </c>
      <c r="F26" s="321"/>
      <c r="G26" s="321"/>
      <c r="H26" s="321"/>
      <c r="I26" s="321"/>
      <c r="J26" s="321"/>
      <c r="K26" s="321"/>
      <c r="L26" s="321"/>
      <c r="M26" s="321"/>
      <c r="N26" s="321"/>
      <c r="O26" s="321"/>
      <c r="P26" s="322"/>
    </row>
    <row r="27" spans="1:16" s="7" customFormat="1" ht="25.5">
      <c r="A27" s="268" t="s">
        <v>603</v>
      </c>
      <c r="B27" s="214" t="s">
        <v>736</v>
      </c>
      <c r="C27" s="287" t="s">
        <v>737</v>
      </c>
      <c r="D27" s="288" t="s">
        <v>46</v>
      </c>
      <c r="E27" s="289">
        <v>1.6</v>
      </c>
      <c r="F27" s="321"/>
      <c r="G27" s="321"/>
      <c r="H27" s="321"/>
      <c r="I27" s="321"/>
      <c r="J27" s="321"/>
      <c r="K27" s="321"/>
      <c r="L27" s="321"/>
      <c r="M27" s="321"/>
      <c r="N27" s="321"/>
      <c r="O27" s="321"/>
      <c r="P27" s="322"/>
    </row>
    <row r="28" spans="1:16" s="7" customFormat="1" ht="12.75">
      <c r="A28" s="268" t="s">
        <v>604</v>
      </c>
      <c r="B28" s="268"/>
      <c r="C28" s="286" t="s">
        <v>753</v>
      </c>
      <c r="D28" s="267"/>
      <c r="E28" s="267"/>
      <c r="F28" s="321"/>
      <c r="G28" s="321"/>
      <c r="H28" s="321"/>
      <c r="I28" s="321"/>
      <c r="J28" s="321"/>
      <c r="K28" s="321"/>
      <c r="L28" s="321"/>
      <c r="M28" s="321"/>
      <c r="N28" s="321"/>
      <c r="O28" s="321"/>
      <c r="P28" s="322"/>
    </row>
    <row r="29" spans="1:16" s="7" customFormat="1" ht="12.75">
      <c r="A29" s="268" t="s">
        <v>605</v>
      </c>
      <c r="B29" s="214" t="s">
        <v>712</v>
      </c>
      <c r="C29" s="287" t="s">
        <v>740</v>
      </c>
      <c r="D29" s="289" t="s">
        <v>38</v>
      </c>
      <c r="E29" s="289">
        <v>63.73</v>
      </c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322"/>
    </row>
    <row r="30" spans="1:16" s="7" customFormat="1" ht="25.5">
      <c r="A30" s="268" t="s">
        <v>606</v>
      </c>
      <c r="B30" s="214" t="s">
        <v>736</v>
      </c>
      <c r="C30" s="287" t="s">
        <v>752</v>
      </c>
      <c r="D30" s="289" t="s">
        <v>43</v>
      </c>
      <c r="E30" s="289">
        <v>0.05</v>
      </c>
      <c r="F30" s="321"/>
      <c r="G30" s="321"/>
      <c r="H30" s="321"/>
      <c r="I30" s="321"/>
      <c r="J30" s="321"/>
      <c r="K30" s="321"/>
      <c r="L30" s="321"/>
      <c r="M30" s="321"/>
      <c r="N30" s="321"/>
      <c r="O30" s="321"/>
      <c r="P30" s="322"/>
    </row>
    <row r="31" spans="1:17" s="7" customFormat="1" ht="25.5">
      <c r="A31" s="268" t="s">
        <v>607</v>
      </c>
      <c r="B31" s="214" t="s">
        <v>736</v>
      </c>
      <c r="C31" s="315" t="s">
        <v>1109</v>
      </c>
      <c r="D31" s="289" t="s">
        <v>45</v>
      </c>
      <c r="E31" s="289">
        <v>0.2</v>
      </c>
      <c r="F31" s="321"/>
      <c r="G31" s="321"/>
      <c r="H31" s="321"/>
      <c r="I31" s="321"/>
      <c r="J31" s="321"/>
      <c r="K31" s="321"/>
      <c r="L31" s="321"/>
      <c r="M31" s="321"/>
      <c r="N31" s="321"/>
      <c r="O31" s="321"/>
      <c r="P31" s="322"/>
      <c r="Q31" s="294"/>
    </row>
    <row r="32" spans="1:17" s="7" customFormat="1" ht="25.5">
      <c r="A32" s="268" t="s">
        <v>608</v>
      </c>
      <c r="B32" s="214" t="s">
        <v>736</v>
      </c>
      <c r="C32" s="315" t="s">
        <v>1110</v>
      </c>
      <c r="D32" s="289" t="s">
        <v>38</v>
      </c>
      <c r="E32" s="289">
        <v>7.7</v>
      </c>
      <c r="F32" s="321"/>
      <c r="G32" s="321"/>
      <c r="H32" s="321"/>
      <c r="I32" s="321"/>
      <c r="J32" s="321"/>
      <c r="K32" s="321"/>
      <c r="L32" s="321"/>
      <c r="M32" s="321"/>
      <c r="N32" s="321"/>
      <c r="O32" s="321"/>
      <c r="P32" s="322"/>
      <c r="Q32" s="294"/>
    </row>
    <row r="33" spans="1:17" s="7" customFormat="1" ht="25.5">
      <c r="A33" s="268" t="s">
        <v>609</v>
      </c>
      <c r="B33" s="214" t="s">
        <v>736</v>
      </c>
      <c r="C33" s="315" t="s">
        <v>1108</v>
      </c>
      <c r="D33" s="289" t="s">
        <v>38</v>
      </c>
      <c r="E33" s="289">
        <v>8</v>
      </c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2"/>
      <c r="Q33" s="294"/>
    </row>
    <row r="34" spans="1:17" s="7" customFormat="1" ht="25.5">
      <c r="A34" s="268" t="s">
        <v>610</v>
      </c>
      <c r="B34" s="214" t="s">
        <v>736</v>
      </c>
      <c r="C34" s="315" t="s">
        <v>1159</v>
      </c>
      <c r="D34" s="289" t="s">
        <v>38</v>
      </c>
      <c r="E34" s="289">
        <v>52.8</v>
      </c>
      <c r="F34" s="321"/>
      <c r="G34" s="321"/>
      <c r="H34" s="321"/>
      <c r="I34" s="321"/>
      <c r="J34" s="321"/>
      <c r="K34" s="321"/>
      <c r="L34" s="321"/>
      <c r="M34" s="321"/>
      <c r="N34" s="321"/>
      <c r="O34" s="321"/>
      <c r="P34" s="322"/>
      <c r="Q34" s="294"/>
    </row>
    <row r="35" spans="1:16" s="7" customFormat="1" ht="12.75">
      <c r="A35" s="268" t="s">
        <v>611</v>
      </c>
      <c r="B35" s="214" t="s">
        <v>741</v>
      </c>
      <c r="C35" s="287" t="s">
        <v>742</v>
      </c>
      <c r="D35" s="289" t="s">
        <v>38</v>
      </c>
      <c r="E35" s="289">
        <v>8.3</v>
      </c>
      <c r="F35" s="321"/>
      <c r="G35" s="321"/>
      <c r="H35" s="321"/>
      <c r="I35" s="321"/>
      <c r="J35" s="321"/>
      <c r="K35" s="321"/>
      <c r="L35" s="321"/>
      <c r="M35" s="321"/>
      <c r="N35" s="321"/>
      <c r="O35" s="321"/>
      <c r="P35" s="322"/>
    </row>
    <row r="36" spans="1:16" s="7" customFormat="1" ht="12.75">
      <c r="A36" s="268" t="s">
        <v>612</v>
      </c>
      <c r="B36" s="214" t="s">
        <v>741</v>
      </c>
      <c r="C36" s="287" t="s">
        <v>743</v>
      </c>
      <c r="D36" s="289" t="s">
        <v>38</v>
      </c>
      <c r="E36" s="289">
        <v>17.2</v>
      </c>
      <c r="F36" s="321"/>
      <c r="G36" s="321"/>
      <c r="H36" s="321"/>
      <c r="I36" s="321"/>
      <c r="J36" s="321"/>
      <c r="K36" s="321"/>
      <c r="L36" s="321"/>
      <c r="M36" s="321"/>
      <c r="N36" s="321"/>
      <c r="O36" s="321"/>
      <c r="P36" s="322"/>
    </row>
    <row r="37" spans="1:16" s="7" customFormat="1" ht="12.75">
      <c r="A37" s="268" t="s">
        <v>613</v>
      </c>
      <c r="B37" s="214" t="s">
        <v>741</v>
      </c>
      <c r="C37" s="287" t="s">
        <v>744</v>
      </c>
      <c r="D37" s="289" t="s">
        <v>38</v>
      </c>
      <c r="E37" s="289">
        <v>13.2</v>
      </c>
      <c r="F37" s="321"/>
      <c r="G37" s="321"/>
      <c r="H37" s="321"/>
      <c r="I37" s="321"/>
      <c r="J37" s="321"/>
      <c r="K37" s="321"/>
      <c r="L37" s="321"/>
      <c r="M37" s="321"/>
      <c r="N37" s="321"/>
      <c r="O37" s="321"/>
      <c r="P37" s="322"/>
    </row>
    <row r="38" spans="1:16" s="7" customFormat="1" ht="12.75">
      <c r="A38" s="268" t="s">
        <v>614</v>
      </c>
      <c r="B38" s="214" t="s">
        <v>741</v>
      </c>
      <c r="C38" s="287" t="s">
        <v>745</v>
      </c>
      <c r="D38" s="289" t="s">
        <v>38</v>
      </c>
      <c r="E38" s="289">
        <v>24.5</v>
      </c>
      <c r="F38" s="321"/>
      <c r="G38" s="321"/>
      <c r="H38" s="321"/>
      <c r="I38" s="321"/>
      <c r="J38" s="321"/>
      <c r="K38" s="321"/>
      <c r="L38" s="321"/>
      <c r="M38" s="321"/>
      <c r="N38" s="321"/>
      <c r="O38" s="321"/>
      <c r="P38" s="322"/>
    </row>
    <row r="39" spans="1:16" s="7" customFormat="1" ht="12.75">
      <c r="A39" s="268" t="s">
        <v>615</v>
      </c>
      <c r="B39" s="214" t="s">
        <v>741</v>
      </c>
      <c r="C39" s="287" t="s">
        <v>746</v>
      </c>
      <c r="D39" s="289" t="s">
        <v>38</v>
      </c>
      <c r="E39" s="289">
        <v>54.6</v>
      </c>
      <c r="F39" s="321"/>
      <c r="G39" s="321"/>
      <c r="H39" s="321"/>
      <c r="I39" s="321"/>
      <c r="J39" s="321"/>
      <c r="K39" s="321"/>
      <c r="L39" s="321"/>
      <c r="M39" s="321"/>
      <c r="N39" s="321"/>
      <c r="O39" s="321"/>
      <c r="P39" s="322"/>
    </row>
    <row r="40" spans="1:16" s="7" customFormat="1" ht="25.5">
      <c r="A40" s="268" t="s">
        <v>616</v>
      </c>
      <c r="B40" s="214" t="s">
        <v>736</v>
      </c>
      <c r="C40" s="287" t="s">
        <v>737</v>
      </c>
      <c r="D40" s="289" t="s">
        <v>46</v>
      </c>
      <c r="E40" s="289">
        <v>0.9</v>
      </c>
      <c r="F40" s="321"/>
      <c r="G40" s="321"/>
      <c r="H40" s="321"/>
      <c r="I40" s="321"/>
      <c r="J40" s="321"/>
      <c r="K40" s="321"/>
      <c r="L40" s="321"/>
      <c r="M40" s="321"/>
      <c r="N40" s="321"/>
      <c r="O40" s="321"/>
      <c r="P40" s="322"/>
    </row>
    <row r="41" spans="1:16" s="7" customFormat="1" ht="12.75">
      <c r="A41" s="268" t="s">
        <v>617</v>
      </c>
      <c r="B41" s="214" t="s">
        <v>736</v>
      </c>
      <c r="C41" s="287" t="s">
        <v>738</v>
      </c>
      <c r="D41" s="289" t="s">
        <v>46</v>
      </c>
      <c r="E41" s="289">
        <v>1</v>
      </c>
      <c r="F41" s="321"/>
      <c r="G41" s="321"/>
      <c r="H41" s="321"/>
      <c r="I41" s="321"/>
      <c r="J41" s="321"/>
      <c r="K41" s="321"/>
      <c r="L41" s="321"/>
      <c r="M41" s="321"/>
      <c r="N41" s="321"/>
      <c r="O41" s="321"/>
      <c r="P41" s="322"/>
    </row>
    <row r="42" spans="1:16" s="7" customFormat="1" ht="12.75">
      <c r="A42" s="268" t="s">
        <v>618</v>
      </c>
      <c r="B42" s="214" t="s">
        <v>741</v>
      </c>
      <c r="C42" s="287" t="s">
        <v>747</v>
      </c>
      <c r="D42" s="289" t="s">
        <v>45</v>
      </c>
      <c r="E42" s="289">
        <v>6.7</v>
      </c>
      <c r="F42" s="321"/>
      <c r="G42" s="321"/>
      <c r="H42" s="321"/>
      <c r="I42" s="321"/>
      <c r="J42" s="321"/>
      <c r="K42" s="321"/>
      <c r="L42" s="321"/>
      <c r="M42" s="321"/>
      <c r="N42" s="321"/>
      <c r="O42" s="321"/>
      <c r="P42" s="322"/>
    </row>
    <row r="43" spans="1:16" s="7" customFormat="1" ht="12.75">
      <c r="A43" s="268" t="s">
        <v>619</v>
      </c>
      <c r="B43" s="214" t="s">
        <v>741</v>
      </c>
      <c r="C43" s="287" t="s">
        <v>748</v>
      </c>
      <c r="D43" s="289" t="s">
        <v>45</v>
      </c>
      <c r="E43" s="289">
        <v>7.3</v>
      </c>
      <c r="F43" s="321"/>
      <c r="G43" s="321"/>
      <c r="H43" s="321"/>
      <c r="I43" s="321"/>
      <c r="J43" s="321"/>
      <c r="K43" s="321"/>
      <c r="L43" s="321"/>
      <c r="M43" s="321"/>
      <c r="N43" s="321"/>
      <c r="O43" s="321"/>
      <c r="P43" s="322"/>
    </row>
    <row r="44" spans="1:16" s="7" customFormat="1" ht="12.75">
      <c r="A44" s="268" t="s">
        <v>620</v>
      </c>
      <c r="B44" s="214" t="s">
        <v>741</v>
      </c>
      <c r="C44" s="287" t="s">
        <v>749</v>
      </c>
      <c r="D44" s="288" t="s">
        <v>750</v>
      </c>
      <c r="E44" s="289">
        <v>6.5</v>
      </c>
      <c r="F44" s="321"/>
      <c r="G44" s="321"/>
      <c r="H44" s="321"/>
      <c r="I44" s="321"/>
      <c r="J44" s="321"/>
      <c r="K44" s="321"/>
      <c r="L44" s="321"/>
      <c r="M44" s="321"/>
      <c r="N44" s="321"/>
      <c r="O44" s="321"/>
      <c r="P44" s="322"/>
    </row>
    <row r="45" spans="1:16" s="7" customFormat="1" ht="12.75">
      <c r="A45" s="268" t="s">
        <v>621</v>
      </c>
      <c r="B45" s="214" t="s">
        <v>741</v>
      </c>
      <c r="C45" s="287" t="s">
        <v>751</v>
      </c>
      <c r="D45" s="288" t="s">
        <v>750</v>
      </c>
      <c r="E45" s="289">
        <v>8.4</v>
      </c>
      <c r="F45" s="321"/>
      <c r="G45" s="321"/>
      <c r="H45" s="321"/>
      <c r="I45" s="321"/>
      <c r="J45" s="321"/>
      <c r="K45" s="321"/>
      <c r="L45" s="321"/>
      <c r="M45" s="321"/>
      <c r="N45" s="321"/>
      <c r="O45" s="321"/>
      <c r="P45" s="322"/>
    </row>
    <row r="46" spans="1:16" s="7" customFormat="1" ht="12.75">
      <c r="A46" s="268" t="s">
        <v>622</v>
      </c>
      <c r="B46" s="268"/>
      <c r="C46" s="286" t="s">
        <v>757</v>
      </c>
      <c r="D46" s="267"/>
      <c r="E46" s="267"/>
      <c r="F46" s="321"/>
      <c r="G46" s="321"/>
      <c r="H46" s="321"/>
      <c r="I46" s="321"/>
      <c r="J46" s="321"/>
      <c r="K46" s="321"/>
      <c r="L46" s="321"/>
      <c r="M46" s="321"/>
      <c r="N46" s="321"/>
      <c r="O46" s="321"/>
      <c r="P46" s="322"/>
    </row>
    <row r="47" spans="1:16" s="7" customFormat="1" ht="12.75">
      <c r="A47" s="268" t="s">
        <v>623</v>
      </c>
      <c r="B47" s="214" t="s">
        <v>736</v>
      </c>
      <c r="C47" s="287" t="s">
        <v>754</v>
      </c>
      <c r="D47" s="289" t="s">
        <v>45</v>
      </c>
      <c r="E47" s="289">
        <v>41.5</v>
      </c>
      <c r="F47" s="321"/>
      <c r="G47" s="321"/>
      <c r="H47" s="321"/>
      <c r="I47" s="321"/>
      <c r="J47" s="321"/>
      <c r="K47" s="321"/>
      <c r="L47" s="321"/>
      <c r="M47" s="321"/>
      <c r="N47" s="321"/>
      <c r="O47" s="321"/>
      <c r="P47" s="322"/>
    </row>
    <row r="48" spans="1:16" s="7" customFormat="1" ht="12.75">
      <c r="A48" s="268" t="s">
        <v>624</v>
      </c>
      <c r="B48" s="214" t="s">
        <v>755</v>
      </c>
      <c r="C48" s="287" t="s">
        <v>756</v>
      </c>
      <c r="D48" s="289" t="s">
        <v>45</v>
      </c>
      <c r="E48" s="289">
        <v>75.2</v>
      </c>
      <c r="F48" s="321"/>
      <c r="G48" s="321"/>
      <c r="H48" s="321"/>
      <c r="I48" s="321"/>
      <c r="J48" s="321"/>
      <c r="K48" s="321"/>
      <c r="L48" s="321"/>
      <c r="M48" s="321"/>
      <c r="N48" s="321"/>
      <c r="O48" s="321"/>
      <c r="P48" s="322"/>
    </row>
    <row r="49" spans="1:16" s="7" customFormat="1" ht="12.75">
      <c r="A49" s="268" t="s">
        <v>625</v>
      </c>
      <c r="B49" s="214"/>
      <c r="C49" s="291" t="s">
        <v>768</v>
      </c>
      <c r="D49" s="219"/>
      <c r="E49" s="262"/>
      <c r="F49" s="255"/>
      <c r="G49" s="255"/>
      <c r="H49" s="255"/>
      <c r="I49" s="244"/>
      <c r="J49" s="244"/>
      <c r="K49" s="244"/>
      <c r="L49" s="244"/>
      <c r="M49" s="244"/>
      <c r="N49" s="244"/>
      <c r="O49" s="244"/>
      <c r="P49" s="244"/>
    </row>
    <row r="50" spans="1:16" s="7" customFormat="1" ht="38.25">
      <c r="A50" s="268" t="s">
        <v>626</v>
      </c>
      <c r="B50" s="214" t="s">
        <v>741</v>
      </c>
      <c r="C50" s="287" t="s">
        <v>758</v>
      </c>
      <c r="D50" s="289" t="s">
        <v>150</v>
      </c>
      <c r="E50" s="289">
        <v>1</v>
      </c>
      <c r="F50" s="255"/>
      <c r="G50" s="255"/>
      <c r="H50" s="255"/>
      <c r="I50" s="244"/>
      <c r="J50" s="244"/>
      <c r="K50" s="244"/>
      <c r="L50" s="244"/>
      <c r="M50" s="244"/>
      <c r="N50" s="244"/>
      <c r="O50" s="244"/>
      <c r="P50" s="244"/>
    </row>
    <row r="51" spans="1:16" s="7" customFormat="1" ht="38.25">
      <c r="A51" s="268" t="s">
        <v>627</v>
      </c>
      <c r="B51" s="214" t="s">
        <v>755</v>
      </c>
      <c r="C51" s="287" t="s">
        <v>759</v>
      </c>
      <c r="D51" s="289" t="s">
        <v>45</v>
      </c>
      <c r="E51" s="289">
        <v>318.3</v>
      </c>
      <c r="F51" s="255"/>
      <c r="G51" s="255"/>
      <c r="H51" s="255"/>
      <c r="I51" s="244"/>
      <c r="J51" s="244"/>
      <c r="K51" s="244"/>
      <c r="L51" s="244"/>
      <c r="M51" s="244"/>
      <c r="N51" s="244"/>
      <c r="O51" s="244"/>
      <c r="P51" s="244"/>
    </row>
    <row r="52" spans="1:16" s="7" customFormat="1" ht="25.5">
      <c r="A52" s="268" t="s">
        <v>628</v>
      </c>
      <c r="B52" s="214" t="s">
        <v>755</v>
      </c>
      <c r="C52" s="287" t="s">
        <v>760</v>
      </c>
      <c r="D52" s="289" t="s">
        <v>45</v>
      </c>
      <c r="E52" s="289">
        <v>6.8</v>
      </c>
      <c r="F52" s="255"/>
      <c r="G52" s="255"/>
      <c r="H52" s="255"/>
      <c r="I52" s="244"/>
      <c r="J52" s="244"/>
      <c r="K52" s="244"/>
      <c r="L52" s="244"/>
      <c r="M52" s="244"/>
      <c r="N52" s="244"/>
      <c r="O52" s="244"/>
      <c r="P52" s="244"/>
    </row>
    <row r="53" spans="1:16" s="7" customFormat="1" ht="25.5">
      <c r="A53" s="268" t="s">
        <v>629</v>
      </c>
      <c r="B53" s="214" t="s">
        <v>755</v>
      </c>
      <c r="C53" s="287" t="s">
        <v>761</v>
      </c>
      <c r="D53" s="289" t="s">
        <v>45</v>
      </c>
      <c r="E53" s="289">
        <v>16.3</v>
      </c>
      <c r="F53" s="255"/>
      <c r="G53" s="255"/>
      <c r="H53" s="255"/>
      <c r="I53" s="244"/>
      <c r="J53" s="244"/>
      <c r="K53" s="244"/>
      <c r="L53" s="244"/>
      <c r="M53" s="244"/>
      <c r="N53" s="244"/>
      <c r="O53" s="244"/>
      <c r="P53" s="244"/>
    </row>
    <row r="54" spans="1:16" s="7" customFormat="1" ht="12.75">
      <c r="A54" s="268" t="s">
        <v>630</v>
      </c>
      <c r="B54" s="214" t="s">
        <v>741</v>
      </c>
      <c r="C54" s="287" t="s">
        <v>762</v>
      </c>
      <c r="D54" s="289" t="s">
        <v>45</v>
      </c>
      <c r="E54" s="289">
        <v>4.1</v>
      </c>
      <c r="F54" s="255"/>
      <c r="G54" s="255"/>
      <c r="H54" s="255"/>
      <c r="I54" s="244"/>
      <c r="J54" s="244"/>
      <c r="K54" s="244"/>
      <c r="L54" s="244"/>
      <c r="M54" s="244"/>
      <c r="N54" s="244"/>
      <c r="O54" s="244"/>
      <c r="P54" s="244"/>
    </row>
    <row r="55" spans="1:16" s="7" customFormat="1" ht="12.75">
      <c r="A55" s="268" t="s">
        <v>631</v>
      </c>
      <c r="B55" s="214" t="s">
        <v>732</v>
      </c>
      <c r="C55" s="287" t="s">
        <v>763</v>
      </c>
      <c r="D55" s="289" t="s">
        <v>36</v>
      </c>
      <c r="E55" s="289">
        <v>1</v>
      </c>
      <c r="F55" s="255"/>
      <c r="G55" s="255"/>
      <c r="H55" s="255"/>
      <c r="I55" s="244"/>
      <c r="J55" s="244"/>
      <c r="K55" s="244"/>
      <c r="L55" s="244"/>
      <c r="M55" s="244"/>
      <c r="N55" s="244"/>
      <c r="O55" s="244"/>
      <c r="P55" s="244"/>
    </row>
    <row r="56" spans="1:16" s="7" customFormat="1" ht="25.5">
      <c r="A56" s="268" t="s">
        <v>632</v>
      </c>
      <c r="B56" s="214" t="s">
        <v>741</v>
      </c>
      <c r="C56" s="287" t="s">
        <v>764</v>
      </c>
      <c r="D56" s="289" t="s">
        <v>45</v>
      </c>
      <c r="E56" s="289">
        <v>76.6</v>
      </c>
      <c r="F56" s="255"/>
      <c r="G56" s="255"/>
      <c r="H56" s="255"/>
      <c r="I56" s="244"/>
      <c r="J56" s="244"/>
      <c r="K56" s="244"/>
      <c r="L56" s="244"/>
      <c r="M56" s="244"/>
      <c r="N56" s="244"/>
      <c r="O56" s="244"/>
      <c r="P56" s="244"/>
    </row>
    <row r="57" spans="1:16" s="7" customFormat="1" ht="25.5">
      <c r="A57" s="268" t="s">
        <v>633</v>
      </c>
      <c r="B57" s="290" t="s">
        <v>741</v>
      </c>
      <c r="C57" s="287" t="s">
        <v>765</v>
      </c>
      <c r="D57" s="289" t="s">
        <v>45</v>
      </c>
      <c r="E57" s="289">
        <v>43.7</v>
      </c>
      <c r="F57" s="255"/>
      <c r="G57" s="255"/>
      <c r="H57" s="255"/>
      <c r="I57" s="244"/>
      <c r="J57" s="244"/>
      <c r="K57" s="244"/>
      <c r="L57" s="244"/>
      <c r="M57" s="244"/>
      <c r="N57" s="244"/>
      <c r="O57" s="244"/>
      <c r="P57" s="244"/>
    </row>
    <row r="58" spans="1:16" s="7" customFormat="1" ht="63.75">
      <c r="A58" s="268" t="s">
        <v>634</v>
      </c>
      <c r="B58" s="214" t="s">
        <v>741</v>
      </c>
      <c r="C58" s="287" t="s">
        <v>766</v>
      </c>
      <c r="D58" s="289" t="s">
        <v>45</v>
      </c>
      <c r="E58" s="289">
        <v>123.4</v>
      </c>
      <c r="F58" s="255"/>
      <c r="G58" s="255"/>
      <c r="H58" s="255"/>
      <c r="I58" s="244"/>
      <c r="J58" s="244"/>
      <c r="K58" s="244"/>
      <c r="L58" s="244"/>
      <c r="M58" s="244"/>
      <c r="N58" s="244"/>
      <c r="O58" s="244"/>
      <c r="P58" s="244"/>
    </row>
    <row r="59" spans="1:16" s="7" customFormat="1" ht="25.5">
      <c r="A59" s="268" t="s">
        <v>635</v>
      </c>
      <c r="B59" s="214" t="s">
        <v>755</v>
      </c>
      <c r="C59" s="287" t="s">
        <v>767</v>
      </c>
      <c r="D59" s="289" t="s">
        <v>45</v>
      </c>
      <c r="E59" s="289">
        <v>124.8</v>
      </c>
      <c r="F59" s="255"/>
      <c r="G59" s="255"/>
      <c r="H59" s="255"/>
      <c r="I59" s="244"/>
      <c r="J59" s="244"/>
      <c r="K59" s="244"/>
      <c r="L59" s="244"/>
      <c r="M59" s="244"/>
      <c r="N59" s="244"/>
      <c r="O59" s="244"/>
      <c r="P59" s="244"/>
    </row>
    <row r="60" spans="1:16" s="7" customFormat="1" ht="12.75">
      <c r="A60" s="268" t="s">
        <v>636</v>
      </c>
      <c r="B60" s="214"/>
      <c r="C60" s="292" t="s">
        <v>769</v>
      </c>
      <c r="D60" s="289"/>
      <c r="E60" s="289"/>
      <c r="F60" s="255"/>
      <c r="G60" s="255"/>
      <c r="H60" s="255"/>
      <c r="I60" s="244"/>
      <c r="J60" s="244"/>
      <c r="K60" s="244"/>
      <c r="L60" s="244"/>
      <c r="M60" s="244"/>
      <c r="N60" s="244"/>
      <c r="O60" s="244"/>
      <c r="P60" s="244"/>
    </row>
    <row r="61" spans="1:16" s="7" customFormat="1" ht="12.75">
      <c r="A61" s="268" t="s">
        <v>637</v>
      </c>
      <c r="B61" s="214" t="s">
        <v>741</v>
      </c>
      <c r="C61" s="287" t="s">
        <v>770</v>
      </c>
      <c r="D61" s="289" t="s">
        <v>45</v>
      </c>
      <c r="E61" s="289">
        <v>1.6</v>
      </c>
      <c r="F61" s="255"/>
      <c r="G61" s="255"/>
      <c r="H61" s="255"/>
      <c r="I61" s="244"/>
      <c r="J61" s="244"/>
      <c r="K61" s="244"/>
      <c r="L61" s="244"/>
      <c r="M61" s="244"/>
      <c r="N61" s="244"/>
      <c r="O61" s="244"/>
      <c r="P61" s="244"/>
    </row>
    <row r="62" spans="1:16" s="7" customFormat="1" ht="25.5">
      <c r="A62" s="268" t="s">
        <v>638</v>
      </c>
      <c r="B62" s="214" t="s">
        <v>755</v>
      </c>
      <c r="C62" s="287" t="s">
        <v>767</v>
      </c>
      <c r="D62" s="289" t="s">
        <v>45</v>
      </c>
      <c r="E62" s="289">
        <v>82</v>
      </c>
      <c r="F62" s="255"/>
      <c r="G62" s="255"/>
      <c r="H62" s="255"/>
      <c r="I62" s="244"/>
      <c r="J62" s="244"/>
      <c r="K62" s="244"/>
      <c r="L62" s="244"/>
      <c r="M62" s="244"/>
      <c r="N62" s="244"/>
      <c r="O62" s="244"/>
      <c r="P62" s="244"/>
    </row>
    <row r="63" spans="1:16" s="7" customFormat="1" ht="25.5">
      <c r="A63" s="268" t="s">
        <v>639</v>
      </c>
      <c r="B63" s="214" t="s">
        <v>755</v>
      </c>
      <c r="C63" s="287" t="s">
        <v>771</v>
      </c>
      <c r="D63" s="289" t="s">
        <v>45</v>
      </c>
      <c r="E63" s="289">
        <v>38.9</v>
      </c>
      <c r="F63" s="255"/>
      <c r="G63" s="255"/>
      <c r="H63" s="255"/>
      <c r="I63" s="244"/>
      <c r="J63" s="244"/>
      <c r="K63" s="244"/>
      <c r="L63" s="244"/>
      <c r="M63" s="244"/>
      <c r="N63" s="244"/>
      <c r="O63" s="244"/>
      <c r="P63" s="244"/>
    </row>
    <row r="64" spans="1:16" s="7" customFormat="1" ht="12.75">
      <c r="A64" s="268" t="s">
        <v>640</v>
      </c>
      <c r="B64" s="214" t="s">
        <v>741</v>
      </c>
      <c r="C64" s="287" t="s">
        <v>772</v>
      </c>
      <c r="D64" s="289" t="s">
        <v>45</v>
      </c>
      <c r="E64" s="289">
        <v>78.6</v>
      </c>
      <c r="F64" s="255"/>
      <c r="G64" s="255"/>
      <c r="H64" s="255"/>
      <c r="I64" s="244"/>
      <c r="J64" s="244"/>
      <c r="K64" s="244"/>
      <c r="L64" s="244"/>
      <c r="M64" s="244"/>
      <c r="N64" s="244"/>
      <c r="O64" s="244"/>
      <c r="P64" s="244"/>
    </row>
    <row r="65" spans="1:16" s="7" customFormat="1" ht="25.5">
      <c r="A65" s="268" t="s">
        <v>641</v>
      </c>
      <c r="B65" s="214" t="s">
        <v>741</v>
      </c>
      <c r="C65" s="287" t="s">
        <v>773</v>
      </c>
      <c r="D65" s="289" t="s">
        <v>45</v>
      </c>
      <c r="E65" s="289">
        <v>15</v>
      </c>
      <c r="F65" s="255"/>
      <c r="G65" s="255"/>
      <c r="H65" s="255"/>
      <c r="I65" s="244"/>
      <c r="J65" s="244"/>
      <c r="K65" s="244"/>
      <c r="L65" s="244"/>
      <c r="M65" s="244"/>
      <c r="N65" s="244"/>
      <c r="O65" s="244"/>
      <c r="P65" s="244"/>
    </row>
    <row r="66" spans="1:16" s="7" customFormat="1" ht="63.75">
      <c r="A66" s="268" t="s">
        <v>642</v>
      </c>
      <c r="B66" s="214" t="s">
        <v>741</v>
      </c>
      <c r="C66" s="287" t="s">
        <v>776</v>
      </c>
      <c r="D66" s="289" t="s">
        <v>45</v>
      </c>
      <c r="E66" s="289">
        <v>128.3</v>
      </c>
      <c r="F66" s="255"/>
      <c r="G66" s="255"/>
      <c r="H66" s="255"/>
      <c r="I66" s="244"/>
      <c r="J66" s="244"/>
      <c r="K66" s="244"/>
      <c r="L66" s="244"/>
      <c r="M66" s="244"/>
      <c r="N66" s="244"/>
      <c r="O66" s="244"/>
      <c r="P66" s="244"/>
    </row>
    <row r="67" spans="1:16" s="7" customFormat="1" ht="38.25">
      <c r="A67" s="268" t="s">
        <v>643</v>
      </c>
      <c r="B67" s="214" t="s">
        <v>755</v>
      </c>
      <c r="C67" s="287" t="s">
        <v>759</v>
      </c>
      <c r="D67" s="289" t="s">
        <v>45</v>
      </c>
      <c r="E67" s="289">
        <v>195.6</v>
      </c>
      <c r="F67" s="255"/>
      <c r="G67" s="255"/>
      <c r="H67" s="255"/>
      <c r="I67" s="244"/>
      <c r="J67" s="244"/>
      <c r="K67" s="244"/>
      <c r="L67" s="244"/>
      <c r="M67" s="244"/>
      <c r="N67" s="244"/>
      <c r="O67" s="244"/>
      <c r="P67" s="244"/>
    </row>
    <row r="68" spans="1:16" s="7" customFormat="1" ht="25.5">
      <c r="A68" s="268" t="s">
        <v>644</v>
      </c>
      <c r="B68" s="214" t="s">
        <v>755</v>
      </c>
      <c r="C68" s="287" t="s">
        <v>760</v>
      </c>
      <c r="D68" s="289" t="s">
        <v>45</v>
      </c>
      <c r="E68" s="289">
        <v>5.7</v>
      </c>
      <c r="F68" s="255"/>
      <c r="G68" s="255"/>
      <c r="H68" s="255"/>
      <c r="I68" s="244"/>
      <c r="J68" s="244"/>
      <c r="K68" s="244"/>
      <c r="L68" s="244"/>
      <c r="M68" s="244"/>
      <c r="N68" s="244"/>
      <c r="O68" s="244"/>
      <c r="P68" s="244"/>
    </row>
    <row r="69" spans="1:16" s="7" customFormat="1" ht="25.5">
      <c r="A69" s="268" t="s">
        <v>645</v>
      </c>
      <c r="B69" s="214" t="s">
        <v>755</v>
      </c>
      <c r="C69" s="287" t="s">
        <v>761</v>
      </c>
      <c r="D69" s="289" t="s">
        <v>45</v>
      </c>
      <c r="E69" s="289">
        <v>30.32</v>
      </c>
      <c r="F69" s="255"/>
      <c r="G69" s="255"/>
      <c r="H69" s="255"/>
      <c r="I69" s="244"/>
      <c r="J69" s="244"/>
      <c r="K69" s="244"/>
      <c r="L69" s="244"/>
      <c r="M69" s="244"/>
      <c r="N69" s="244"/>
      <c r="O69" s="244"/>
      <c r="P69" s="244"/>
    </row>
    <row r="70" spans="1:16" s="7" customFormat="1" ht="12.75">
      <c r="A70" s="268" t="s">
        <v>646</v>
      </c>
      <c r="B70" s="214" t="s">
        <v>741</v>
      </c>
      <c r="C70" s="287" t="s">
        <v>774</v>
      </c>
      <c r="D70" s="289" t="s">
        <v>45</v>
      </c>
      <c r="E70" s="289">
        <v>4.9</v>
      </c>
      <c r="F70" s="255"/>
      <c r="G70" s="255"/>
      <c r="H70" s="255"/>
      <c r="I70" s="244"/>
      <c r="J70" s="244"/>
      <c r="K70" s="244"/>
      <c r="L70" s="244"/>
      <c r="M70" s="244"/>
      <c r="N70" s="244"/>
      <c r="O70" s="244"/>
      <c r="P70" s="244"/>
    </row>
    <row r="71" spans="1:16" s="7" customFormat="1" ht="51">
      <c r="A71" s="268" t="s">
        <v>647</v>
      </c>
      <c r="B71" s="214" t="s">
        <v>755</v>
      </c>
      <c r="C71" s="287" t="s">
        <v>775</v>
      </c>
      <c r="D71" s="289" t="s">
        <v>45</v>
      </c>
      <c r="E71" s="289">
        <v>56.5</v>
      </c>
      <c r="F71" s="255"/>
      <c r="G71" s="255"/>
      <c r="H71" s="255"/>
      <c r="I71" s="244"/>
      <c r="J71" s="244"/>
      <c r="K71" s="244"/>
      <c r="L71" s="244"/>
      <c r="M71" s="244"/>
      <c r="N71" s="244"/>
      <c r="O71" s="244"/>
      <c r="P71" s="244"/>
    </row>
    <row r="72" spans="1:16" s="7" customFormat="1" ht="12.75">
      <c r="A72" s="268" t="s">
        <v>648</v>
      </c>
      <c r="B72" s="214"/>
      <c r="C72" s="292" t="s">
        <v>793</v>
      </c>
      <c r="D72" s="289"/>
      <c r="E72" s="289"/>
      <c r="F72" s="255"/>
      <c r="G72" s="255"/>
      <c r="H72" s="255"/>
      <c r="I72" s="244"/>
      <c r="J72" s="244"/>
      <c r="K72" s="244"/>
      <c r="L72" s="244"/>
      <c r="M72" s="244"/>
      <c r="N72" s="244"/>
      <c r="O72" s="244"/>
      <c r="P72" s="244"/>
    </row>
    <row r="73" spans="1:16" s="7" customFormat="1" ht="12.75">
      <c r="A73" s="268" t="s">
        <v>649</v>
      </c>
      <c r="B73" s="214" t="s">
        <v>777</v>
      </c>
      <c r="C73" s="287" t="s">
        <v>778</v>
      </c>
      <c r="D73" s="288" t="s">
        <v>150</v>
      </c>
      <c r="E73" s="289">
        <v>1</v>
      </c>
      <c r="F73" s="255"/>
      <c r="G73" s="255"/>
      <c r="H73" s="255"/>
      <c r="I73" s="244"/>
      <c r="J73" s="244"/>
      <c r="K73" s="244"/>
      <c r="L73" s="244"/>
      <c r="M73" s="244"/>
      <c r="N73" s="244"/>
      <c r="O73" s="244"/>
      <c r="P73" s="244"/>
    </row>
    <row r="74" spans="1:16" s="7" customFormat="1" ht="12.75">
      <c r="A74" s="268" t="s">
        <v>650</v>
      </c>
      <c r="B74" s="214" t="s">
        <v>777</v>
      </c>
      <c r="C74" s="287" t="s">
        <v>779</v>
      </c>
      <c r="D74" s="288" t="s">
        <v>150</v>
      </c>
      <c r="E74" s="289">
        <v>1</v>
      </c>
      <c r="F74" s="255"/>
      <c r="G74" s="255"/>
      <c r="H74" s="255"/>
      <c r="I74" s="244"/>
      <c r="J74" s="244"/>
      <c r="K74" s="244"/>
      <c r="L74" s="244"/>
      <c r="M74" s="244"/>
      <c r="N74" s="244"/>
      <c r="O74" s="244"/>
      <c r="P74" s="244"/>
    </row>
    <row r="75" spans="1:16" s="7" customFormat="1" ht="25.5">
      <c r="A75" s="268" t="s">
        <v>651</v>
      </c>
      <c r="B75" s="214" t="s">
        <v>777</v>
      </c>
      <c r="C75" s="287" t="s">
        <v>780</v>
      </c>
      <c r="D75" s="288" t="s">
        <v>150</v>
      </c>
      <c r="E75" s="289">
        <v>6</v>
      </c>
      <c r="F75" s="255"/>
      <c r="G75" s="255"/>
      <c r="H75" s="255"/>
      <c r="I75" s="244"/>
      <c r="J75" s="244"/>
      <c r="K75" s="244"/>
      <c r="L75" s="244"/>
      <c r="M75" s="244"/>
      <c r="N75" s="244"/>
      <c r="O75" s="244"/>
      <c r="P75" s="244"/>
    </row>
    <row r="76" spans="1:16" s="7" customFormat="1" ht="12.75">
      <c r="A76" s="268" t="s">
        <v>652</v>
      </c>
      <c r="B76" s="214" t="s">
        <v>777</v>
      </c>
      <c r="C76" s="287" t="s">
        <v>781</v>
      </c>
      <c r="D76" s="288" t="s">
        <v>150</v>
      </c>
      <c r="E76" s="289">
        <v>2</v>
      </c>
      <c r="F76" s="255"/>
      <c r="G76" s="255"/>
      <c r="H76" s="255"/>
      <c r="I76" s="244"/>
      <c r="J76" s="244"/>
      <c r="K76" s="244"/>
      <c r="L76" s="244"/>
      <c r="M76" s="244"/>
      <c r="N76" s="244"/>
      <c r="O76" s="244"/>
      <c r="P76" s="244"/>
    </row>
    <row r="77" spans="1:16" s="7" customFormat="1" ht="12.75">
      <c r="A77" s="268" t="s">
        <v>653</v>
      </c>
      <c r="B77" s="214" t="s">
        <v>777</v>
      </c>
      <c r="C77" s="287" t="s">
        <v>782</v>
      </c>
      <c r="D77" s="288" t="s">
        <v>150</v>
      </c>
      <c r="E77" s="289">
        <v>1</v>
      </c>
      <c r="F77" s="255"/>
      <c r="G77" s="255"/>
      <c r="H77" s="255"/>
      <c r="I77" s="244"/>
      <c r="J77" s="244"/>
      <c r="K77" s="244"/>
      <c r="L77" s="244"/>
      <c r="M77" s="244"/>
      <c r="N77" s="244"/>
      <c r="O77" s="244"/>
      <c r="P77" s="244"/>
    </row>
    <row r="78" spans="1:16" s="7" customFormat="1" ht="12.75">
      <c r="A78" s="268" t="s">
        <v>654</v>
      </c>
      <c r="B78" s="214" t="s">
        <v>777</v>
      </c>
      <c r="C78" s="287" t="s">
        <v>783</v>
      </c>
      <c r="D78" s="288" t="s">
        <v>150</v>
      </c>
      <c r="E78" s="289">
        <v>1</v>
      </c>
      <c r="F78" s="255"/>
      <c r="G78" s="255"/>
      <c r="H78" s="255"/>
      <c r="I78" s="244"/>
      <c r="J78" s="244"/>
      <c r="K78" s="244"/>
      <c r="L78" s="244"/>
      <c r="M78" s="244"/>
      <c r="N78" s="244"/>
      <c r="O78" s="244"/>
      <c r="P78" s="244"/>
    </row>
    <row r="79" spans="1:16" s="7" customFormat="1" ht="25.5">
      <c r="A79" s="268" t="s">
        <v>655</v>
      </c>
      <c r="B79" s="214" t="s">
        <v>777</v>
      </c>
      <c r="C79" s="287" t="s">
        <v>784</v>
      </c>
      <c r="D79" s="288" t="s">
        <v>150</v>
      </c>
      <c r="E79" s="289">
        <v>2</v>
      </c>
      <c r="F79" s="255"/>
      <c r="G79" s="255"/>
      <c r="H79" s="255"/>
      <c r="I79" s="244"/>
      <c r="J79" s="244"/>
      <c r="K79" s="244"/>
      <c r="L79" s="244"/>
      <c r="M79" s="244"/>
      <c r="N79" s="244"/>
      <c r="O79" s="244"/>
      <c r="P79" s="244"/>
    </row>
    <row r="80" spans="1:16" s="7" customFormat="1" ht="12.75">
      <c r="A80" s="268" t="s">
        <v>656</v>
      </c>
      <c r="B80" s="214" t="s">
        <v>777</v>
      </c>
      <c r="C80" s="287" t="s">
        <v>785</v>
      </c>
      <c r="D80" s="288" t="s">
        <v>150</v>
      </c>
      <c r="E80" s="289">
        <v>3</v>
      </c>
      <c r="F80" s="255"/>
      <c r="G80" s="255"/>
      <c r="H80" s="255"/>
      <c r="I80" s="244"/>
      <c r="J80" s="244"/>
      <c r="K80" s="244"/>
      <c r="L80" s="244"/>
      <c r="M80" s="244"/>
      <c r="N80" s="244"/>
      <c r="O80" s="244"/>
      <c r="P80" s="244"/>
    </row>
    <row r="81" spans="1:16" s="7" customFormat="1" ht="12.75">
      <c r="A81" s="268" t="s">
        <v>657</v>
      </c>
      <c r="B81" s="214" t="s">
        <v>777</v>
      </c>
      <c r="C81" s="287" t="s">
        <v>786</v>
      </c>
      <c r="D81" s="288" t="s">
        <v>150</v>
      </c>
      <c r="E81" s="289">
        <v>3</v>
      </c>
      <c r="F81" s="255"/>
      <c r="G81" s="255"/>
      <c r="H81" s="255"/>
      <c r="I81" s="244"/>
      <c r="J81" s="244"/>
      <c r="K81" s="244"/>
      <c r="L81" s="244"/>
      <c r="M81" s="244"/>
      <c r="N81" s="244"/>
      <c r="O81" s="244"/>
      <c r="P81" s="244"/>
    </row>
    <row r="82" spans="1:16" s="7" customFormat="1" ht="12.75">
      <c r="A82" s="268" t="s">
        <v>658</v>
      </c>
      <c r="B82" s="214" t="s">
        <v>777</v>
      </c>
      <c r="C82" s="287" t="s">
        <v>787</v>
      </c>
      <c r="D82" s="288" t="s">
        <v>150</v>
      </c>
      <c r="E82" s="289">
        <v>2</v>
      </c>
      <c r="F82" s="255"/>
      <c r="G82" s="255"/>
      <c r="H82" s="255"/>
      <c r="I82" s="244"/>
      <c r="J82" s="244"/>
      <c r="K82" s="244"/>
      <c r="L82" s="244"/>
      <c r="M82" s="244"/>
      <c r="N82" s="244"/>
      <c r="O82" s="244"/>
      <c r="P82" s="244"/>
    </row>
    <row r="83" spans="1:16" s="7" customFormat="1" ht="12.75">
      <c r="A83" s="268" t="s">
        <v>659</v>
      </c>
      <c r="B83" s="214" t="s">
        <v>777</v>
      </c>
      <c r="C83" s="287" t="s">
        <v>788</v>
      </c>
      <c r="D83" s="288" t="s">
        <v>150</v>
      </c>
      <c r="E83" s="289">
        <v>4</v>
      </c>
      <c r="F83" s="255"/>
      <c r="G83" s="255"/>
      <c r="H83" s="255"/>
      <c r="I83" s="244"/>
      <c r="J83" s="244"/>
      <c r="K83" s="244"/>
      <c r="L83" s="244"/>
      <c r="M83" s="244"/>
      <c r="N83" s="244"/>
      <c r="O83" s="244"/>
      <c r="P83" s="244"/>
    </row>
    <row r="84" spans="1:16" s="7" customFormat="1" ht="12.75">
      <c r="A84" s="268" t="s">
        <v>660</v>
      </c>
      <c r="B84" s="214" t="s">
        <v>777</v>
      </c>
      <c r="C84" s="287" t="s">
        <v>789</v>
      </c>
      <c r="D84" s="288" t="s">
        <v>150</v>
      </c>
      <c r="E84" s="289">
        <v>4</v>
      </c>
      <c r="F84" s="255"/>
      <c r="G84" s="255"/>
      <c r="H84" s="255"/>
      <c r="I84" s="244"/>
      <c r="J84" s="244"/>
      <c r="K84" s="244"/>
      <c r="L84" s="244"/>
      <c r="M84" s="244"/>
      <c r="N84" s="244"/>
      <c r="O84" s="244"/>
      <c r="P84" s="244"/>
    </row>
    <row r="85" spans="1:16" s="7" customFormat="1" ht="12.75">
      <c r="A85" s="268" t="s">
        <v>661</v>
      </c>
      <c r="B85" s="214" t="s">
        <v>777</v>
      </c>
      <c r="C85" s="287" t="s">
        <v>790</v>
      </c>
      <c r="D85" s="288" t="s">
        <v>150</v>
      </c>
      <c r="E85" s="289">
        <v>1</v>
      </c>
      <c r="F85" s="255"/>
      <c r="G85" s="255"/>
      <c r="H85" s="255"/>
      <c r="I85" s="244"/>
      <c r="J85" s="244"/>
      <c r="K85" s="244"/>
      <c r="L85" s="244"/>
      <c r="M85" s="244"/>
      <c r="N85" s="244"/>
      <c r="O85" s="244"/>
      <c r="P85" s="244"/>
    </row>
    <row r="86" spans="1:16" s="7" customFormat="1" ht="12.75">
      <c r="A86" s="268" t="s">
        <v>662</v>
      </c>
      <c r="B86" s="214" t="s">
        <v>777</v>
      </c>
      <c r="C86" s="287" t="s">
        <v>791</v>
      </c>
      <c r="D86" s="288" t="s">
        <v>150</v>
      </c>
      <c r="E86" s="289">
        <v>1</v>
      </c>
      <c r="F86" s="255"/>
      <c r="G86" s="255"/>
      <c r="H86" s="255"/>
      <c r="I86" s="244"/>
      <c r="J86" s="244"/>
      <c r="K86" s="244"/>
      <c r="L86" s="244"/>
      <c r="M86" s="244"/>
      <c r="N86" s="244"/>
      <c r="O86" s="244"/>
      <c r="P86" s="244"/>
    </row>
    <row r="87" spans="1:16" s="7" customFormat="1" ht="12.75">
      <c r="A87" s="268" t="s">
        <v>663</v>
      </c>
      <c r="B87" s="214" t="s">
        <v>777</v>
      </c>
      <c r="C87" s="287" t="s">
        <v>792</v>
      </c>
      <c r="D87" s="288" t="s">
        <v>150</v>
      </c>
      <c r="E87" s="289">
        <v>1</v>
      </c>
      <c r="F87" s="255"/>
      <c r="G87" s="255"/>
      <c r="H87" s="255"/>
      <c r="I87" s="244"/>
      <c r="J87" s="244"/>
      <c r="K87" s="244"/>
      <c r="L87" s="244"/>
      <c r="M87" s="244"/>
      <c r="N87" s="244"/>
      <c r="O87" s="244"/>
      <c r="P87" s="244"/>
    </row>
    <row r="88" spans="1:16" s="7" customFormat="1" ht="12.75">
      <c r="A88" s="268" t="s">
        <v>664</v>
      </c>
      <c r="B88" s="214"/>
      <c r="C88" s="293" t="s">
        <v>827</v>
      </c>
      <c r="D88" s="219"/>
      <c r="E88" s="262"/>
      <c r="F88" s="255"/>
      <c r="G88" s="255"/>
      <c r="H88" s="255"/>
      <c r="I88" s="244"/>
      <c r="J88" s="244"/>
      <c r="K88" s="244"/>
      <c r="L88" s="244"/>
      <c r="M88" s="244"/>
      <c r="N88" s="244"/>
      <c r="O88" s="244"/>
      <c r="P88" s="244"/>
    </row>
    <row r="89" spans="1:16" s="7" customFormat="1" ht="12.75">
      <c r="A89" s="268" t="s">
        <v>665</v>
      </c>
      <c r="B89" s="214" t="s">
        <v>741</v>
      </c>
      <c r="C89" s="220" t="s">
        <v>794</v>
      </c>
      <c r="D89" s="219" t="s">
        <v>150</v>
      </c>
      <c r="E89" s="262">
        <v>1</v>
      </c>
      <c r="F89" s="255"/>
      <c r="G89" s="255"/>
      <c r="H89" s="255"/>
      <c r="I89" s="244"/>
      <c r="J89" s="244"/>
      <c r="K89" s="244"/>
      <c r="L89" s="244"/>
      <c r="M89" s="244"/>
      <c r="N89" s="244"/>
      <c r="O89" s="244"/>
      <c r="P89" s="244"/>
    </row>
    <row r="90" spans="1:16" s="7" customFormat="1" ht="12.75">
      <c r="A90" s="268" t="s">
        <v>666</v>
      </c>
      <c r="B90" s="214" t="s">
        <v>741</v>
      </c>
      <c r="C90" s="220" t="s">
        <v>795</v>
      </c>
      <c r="D90" s="219" t="s">
        <v>150</v>
      </c>
      <c r="E90" s="262">
        <v>1</v>
      </c>
      <c r="F90" s="255"/>
      <c r="G90" s="255"/>
      <c r="H90" s="255"/>
      <c r="I90" s="244"/>
      <c r="J90" s="244"/>
      <c r="K90" s="244"/>
      <c r="L90" s="244"/>
      <c r="M90" s="244"/>
      <c r="N90" s="244"/>
      <c r="O90" s="244"/>
      <c r="P90" s="244"/>
    </row>
    <row r="91" spans="1:16" s="7" customFormat="1" ht="12.75">
      <c r="A91" s="268" t="s">
        <v>667</v>
      </c>
      <c r="B91" s="214" t="s">
        <v>741</v>
      </c>
      <c r="C91" s="220" t="s">
        <v>796</v>
      </c>
      <c r="D91" s="219" t="s">
        <v>150</v>
      </c>
      <c r="E91" s="262">
        <v>1</v>
      </c>
      <c r="F91" s="255"/>
      <c r="G91" s="255"/>
      <c r="H91" s="255"/>
      <c r="I91" s="244"/>
      <c r="J91" s="244"/>
      <c r="K91" s="244"/>
      <c r="L91" s="244"/>
      <c r="M91" s="244"/>
      <c r="N91" s="244"/>
      <c r="O91" s="244"/>
      <c r="P91" s="244"/>
    </row>
    <row r="92" spans="1:16" s="7" customFormat="1" ht="12.75">
      <c r="A92" s="268" t="s">
        <v>668</v>
      </c>
      <c r="B92" s="214" t="s">
        <v>741</v>
      </c>
      <c r="C92" s="220" t="s">
        <v>797</v>
      </c>
      <c r="D92" s="219" t="s">
        <v>150</v>
      </c>
      <c r="E92" s="262">
        <v>2</v>
      </c>
      <c r="F92" s="255"/>
      <c r="G92" s="255"/>
      <c r="H92" s="255"/>
      <c r="I92" s="244"/>
      <c r="J92" s="244"/>
      <c r="K92" s="244"/>
      <c r="L92" s="244"/>
      <c r="M92" s="244"/>
      <c r="N92" s="244"/>
      <c r="O92" s="244"/>
      <c r="P92" s="244"/>
    </row>
    <row r="93" spans="1:16" s="7" customFormat="1" ht="12.75">
      <c r="A93" s="268" t="s">
        <v>669</v>
      </c>
      <c r="B93" s="214" t="s">
        <v>741</v>
      </c>
      <c r="C93" s="220" t="s">
        <v>798</v>
      </c>
      <c r="D93" s="219" t="s">
        <v>150</v>
      </c>
      <c r="E93" s="262">
        <v>1</v>
      </c>
      <c r="F93" s="255"/>
      <c r="G93" s="255"/>
      <c r="H93" s="255"/>
      <c r="I93" s="244"/>
      <c r="J93" s="244"/>
      <c r="K93" s="244"/>
      <c r="L93" s="244"/>
      <c r="M93" s="244"/>
      <c r="N93" s="244"/>
      <c r="O93" s="244"/>
      <c r="P93" s="244"/>
    </row>
    <row r="94" spans="1:16" s="7" customFormat="1" ht="12.75">
      <c r="A94" s="268" t="s">
        <v>670</v>
      </c>
      <c r="B94" s="214" t="s">
        <v>741</v>
      </c>
      <c r="C94" s="220" t="s">
        <v>799</v>
      </c>
      <c r="D94" s="219" t="s">
        <v>150</v>
      </c>
      <c r="E94" s="262">
        <v>1</v>
      </c>
      <c r="F94" s="255"/>
      <c r="G94" s="255"/>
      <c r="H94" s="255"/>
      <c r="I94" s="244"/>
      <c r="J94" s="244"/>
      <c r="K94" s="244"/>
      <c r="L94" s="244"/>
      <c r="M94" s="244"/>
      <c r="N94" s="244"/>
      <c r="O94" s="244"/>
      <c r="P94" s="244"/>
    </row>
    <row r="95" spans="1:16" s="7" customFormat="1" ht="12.75">
      <c r="A95" s="268" t="s">
        <v>671</v>
      </c>
      <c r="B95" s="214" t="s">
        <v>741</v>
      </c>
      <c r="C95" s="220" t="s">
        <v>800</v>
      </c>
      <c r="D95" s="219" t="s">
        <v>150</v>
      </c>
      <c r="E95" s="262">
        <v>1</v>
      </c>
      <c r="F95" s="255"/>
      <c r="G95" s="255"/>
      <c r="H95" s="255"/>
      <c r="I95" s="244"/>
      <c r="J95" s="244"/>
      <c r="K95" s="244"/>
      <c r="L95" s="244"/>
      <c r="M95" s="244"/>
      <c r="N95" s="244"/>
      <c r="O95" s="244"/>
      <c r="P95" s="244"/>
    </row>
    <row r="96" spans="1:16" s="7" customFormat="1" ht="12.75">
      <c r="A96" s="268" t="s">
        <v>672</v>
      </c>
      <c r="B96" s="214" t="s">
        <v>741</v>
      </c>
      <c r="C96" s="220" t="s">
        <v>801</v>
      </c>
      <c r="D96" s="219" t="s">
        <v>150</v>
      </c>
      <c r="E96" s="262">
        <v>1</v>
      </c>
      <c r="F96" s="255"/>
      <c r="G96" s="255"/>
      <c r="H96" s="255"/>
      <c r="I96" s="244"/>
      <c r="J96" s="244"/>
      <c r="K96" s="244"/>
      <c r="L96" s="244"/>
      <c r="M96" s="244"/>
      <c r="N96" s="244"/>
      <c r="O96" s="244"/>
      <c r="P96" s="244"/>
    </row>
    <row r="97" spans="1:16" s="7" customFormat="1" ht="12.75">
      <c r="A97" s="268" t="s">
        <v>673</v>
      </c>
      <c r="B97" s="214" t="s">
        <v>741</v>
      </c>
      <c r="C97" s="220" t="s">
        <v>802</v>
      </c>
      <c r="D97" s="219" t="s">
        <v>150</v>
      </c>
      <c r="E97" s="262">
        <v>1</v>
      </c>
      <c r="F97" s="255"/>
      <c r="G97" s="255"/>
      <c r="H97" s="255"/>
      <c r="I97" s="244"/>
      <c r="J97" s="244"/>
      <c r="K97" s="244"/>
      <c r="L97" s="244"/>
      <c r="M97" s="244"/>
      <c r="N97" s="244"/>
      <c r="O97" s="244"/>
      <c r="P97" s="244"/>
    </row>
    <row r="98" spans="1:16" s="7" customFormat="1" ht="12.75">
      <c r="A98" s="268" t="s">
        <v>674</v>
      </c>
      <c r="B98" s="214" t="s">
        <v>741</v>
      </c>
      <c r="C98" s="220" t="s">
        <v>803</v>
      </c>
      <c r="D98" s="219" t="s">
        <v>150</v>
      </c>
      <c r="E98" s="262">
        <v>1</v>
      </c>
      <c r="F98" s="255"/>
      <c r="G98" s="255"/>
      <c r="H98" s="255"/>
      <c r="I98" s="244"/>
      <c r="J98" s="244"/>
      <c r="K98" s="244"/>
      <c r="L98" s="244"/>
      <c r="M98" s="244"/>
      <c r="N98" s="244"/>
      <c r="O98" s="244"/>
      <c r="P98" s="244"/>
    </row>
    <row r="99" spans="1:16" s="7" customFormat="1" ht="12.75">
      <c r="A99" s="268" t="s">
        <v>675</v>
      </c>
      <c r="B99" s="214" t="s">
        <v>741</v>
      </c>
      <c r="C99" s="220" t="s">
        <v>804</v>
      </c>
      <c r="D99" s="219" t="s">
        <v>150</v>
      </c>
      <c r="E99" s="262">
        <v>1</v>
      </c>
      <c r="F99" s="255"/>
      <c r="G99" s="255"/>
      <c r="H99" s="255"/>
      <c r="I99" s="244"/>
      <c r="J99" s="244"/>
      <c r="K99" s="244"/>
      <c r="L99" s="244"/>
      <c r="M99" s="244"/>
      <c r="N99" s="244"/>
      <c r="O99" s="244"/>
      <c r="P99" s="244"/>
    </row>
    <row r="100" spans="1:16" s="7" customFormat="1" ht="12.75">
      <c r="A100" s="268" t="s">
        <v>676</v>
      </c>
      <c r="B100" s="214" t="s">
        <v>741</v>
      </c>
      <c r="C100" s="220" t="s">
        <v>805</v>
      </c>
      <c r="D100" s="219" t="s">
        <v>150</v>
      </c>
      <c r="E100" s="262">
        <v>1</v>
      </c>
      <c r="F100" s="255"/>
      <c r="G100" s="255"/>
      <c r="H100" s="255"/>
      <c r="I100" s="244"/>
      <c r="J100" s="244"/>
      <c r="K100" s="244"/>
      <c r="L100" s="244"/>
      <c r="M100" s="244"/>
      <c r="N100" s="244"/>
      <c r="O100" s="244"/>
      <c r="P100" s="244"/>
    </row>
    <row r="101" spans="1:16" s="7" customFormat="1" ht="12.75">
      <c r="A101" s="268" t="s">
        <v>677</v>
      </c>
      <c r="B101" s="214" t="s">
        <v>741</v>
      </c>
      <c r="C101" s="220" t="s">
        <v>806</v>
      </c>
      <c r="D101" s="219" t="s">
        <v>150</v>
      </c>
      <c r="E101" s="262">
        <v>1</v>
      </c>
      <c r="F101" s="255"/>
      <c r="G101" s="255"/>
      <c r="H101" s="255"/>
      <c r="I101" s="244"/>
      <c r="J101" s="244"/>
      <c r="K101" s="244"/>
      <c r="L101" s="244"/>
      <c r="M101" s="244"/>
      <c r="N101" s="244"/>
      <c r="O101" s="244"/>
      <c r="P101" s="244"/>
    </row>
    <row r="102" spans="1:16" s="7" customFormat="1" ht="12.75">
      <c r="A102" s="268" t="s">
        <v>678</v>
      </c>
      <c r="B102" s="214" t="s">
        <v>741</v>
      </c>
      <c r="C102" s="220" t="s">
        <v>807</v>
      </c>
      <c r="D102" s="219" t="s">
        <v>150</v>
      </c>
      <c r="E102" s="262">
        <v>1</v>
      </c>
      <c r="F102" s="255"/>
      <c r="G102" s="255"/>
      <c r="H102" s="255"/>
      <c r="I102" s="244"/>
      <c r="J102" s="244"/>
      <c r="K102" s="244"/>
      <c r="L102" s="244"/>
      <c r="M102" s="244"/>
      <c r="N102" s="244"/>
      <c r="O102" s="244"/>
      <c r="P102" s="244"/>
    </row>
    <row r="103" spans="1:16" s="7" customFormat="1" ht="12.75">
      <c r="A103" s="268" t="s">
        <v>679</v>
      </c>
      <c r="B103" s="214" t="s">
        <v>741</v>
      </c>
      <c r="C103" s="220" t="s">
        <v>808</v>
      </c>
      <c r="D103" s="219" t="s">
        <v>150</v>
      </c>
      <c r="E103" s="262">
        <v>1</v>
      </c>
      <c r="F103" s="255"/>
      <c r="G103" s="255"/>
      <c r="H103" s="255"/>
      <c r="I103" s="244"/>
      <c r="J103" s="244"/>
      <c r="K103" s="244"/>
      <c r="L103" s="244"/>
      <c r="M103" s="244"/>
      <c r="N103" s="244"/>
      <c r="O103" s="244"/>
      <c r="P103" s="244"/>
    </row>
    <row r="104" spans="1:16" s="7" customFormat="1" ht="12.75">
      <c r="A104" s="268" t="s">
        <v>680</v>
      </c>
      <c r="B104" s="214" t="s">
        <v>741</v>
      </c>
      <c r="C104" s="220" t="s">
        <v>809</v>
      </c>
      <c r="D104" s="219" t="s">
        <v>150</v>
      </c>
      <c r="E104" s="262">
        <v>1</v>
      </c>
      <c r="F104" s="255"/>
      <c r="G104" s="255"/>
      <c r="H104" s="255"/>
      <c r="I104" s="244"/>
      <c r="J104" s="244"/>
      <c r="K104" s="244"/>
      <c r="L104" s="244"/>
      <c r="M104" s="244"/>
      <c r="N104" s="244"/>
      <c r="O104" s="244"/>
      <c r="P104" s="244"/>
    </row>
    <row r="105" spans="1:16" s="7" customFormat="1" ht="12.75">
      <c r="A105" s="268" t="s">
        <v>681</v>
      </c>
      <c r="B105" s="214" t="s">
        <v>741</v>
      </c>
      <c r="C105" s="220" t="s">
        <v>810</v>
      </c>
      <c r="D105" s="219" t="s">
        <v>150</v>
      </c>
      <c r="E105" s="262">
        <v>1</v>
      </c>
      <c r="F105" s="255"/>
      <c r="G105" s="255"/>
      <c r="H105" s="255"/>
      <c r="I105" s="244"/>
      <c r="J105" s="244"/>
      <c r="K105" s="244"/>
      <c r="L105" s="244"/>
      <c r="M105" s="244"/>
      <c r="N105" s="244"/>
      <c r="O105" s="244"/>
      <c r="P105" s="244"/>
    </row>
    <row r="106" spans="1:16" s="7" customFormat="1" ht="12.75">
      <c r="A106" s="268" t="s">
        <v>682</v>
      </c>
      <c r="B106" s="214" t="s">
        <v>741</v>
      </c>
      <c r="C106" s="220" t="s">
        <v>811</v>
      </c>
      <c r="D106" s="219" t="s">
        <v>150</v>
      </c>
      <c r="E106" s="262">
        <v>1</v>
      </c>
      <c r="F106" s="255"/>
      <c r="G106" s="255"/>
      <c r="H106" s="255"/>
      <c r="I106" s="244"/>
      <c r="J106" s="244"/>
      <c r="K106" s="244"/>
      <c r="L106" s="244"/>
      <c r="M106" s="244"/>
      <c r="N106" s="244"/>
      <c r="O106" s="244"/>
      <c r="P106" s="244"/>
    </row>
    <row r="107" spans="1:16" s="7" customFormat="1" ht="12.75">
      <c r="A107" s="268" t="s">
        <v>683</v>
      </c>
      <c r="B107" s="214" t="s">
        <v>741</v>
      </c>
      <c r="C107" s="220" t="s">
        <v>812</v>
      </c>
      <c r="D107" s="219" t="s">
        <v>150</v>
      </c>
      <c r="E107" s="262">
        <v>1</v>
      </c>
      <c r="F107" s="255"/>
      <c r="G107" s="255"/>
      <c r="H107" s="255"/>
      <c r="I107" s="244"/>
      <c r="J107" s="244"/>
      <c r="K107" s="244"/>
      <c r="L107" s="244"/>
      <c r="M107" s="244"/>
      <c r="N107" s="244"/>
      <c r="O107" s="244"/>
      <c r="P107" s="244"/>
    </row>
    <row r="108" spans="1:16" s="7" customFormat="1" ht="12.75">
      <c r="A108" s="268" t="s">
        <v>684</v>
      </c>
      <c r="B108" s="214" t="s">
        <v>741</v>
      </c>
      <c r="C108" s="220" t="s">
        <v>813</v>
      </c>
      <c r="D108" s="219" t="s">
        <v>150</v>
      </c>
      <c r="E108" s="262">
        <v>1</v>
      </c>
      <c r="F108" s="255"/>
      <c r="G108" s="255"/>
      <c r="H108" s="255"/>
      <c r="I108" s="244"/>
      <c r="J108" s="244"/>
      <c r="K108" s="244"/>
      <c r="L108" s="244"/>
      <c r="M108" s="244"/>
      <c r="N108" s="244"/>
      <c r="O108" s="244"/>
      <c r="P108" s="244"/>
    </row>
    <row r="109" spans="1:16" s="7" customFormat="1" ht="12.75">
      <c r="A109" s="268" t="s">
        <v>685</v>
      </c>
      <c r="B109" s="214" t="s">
        <v>741</v>
      </c>
      <c r="C109" s="220" t="s">
        <v>814</v>
      </c>
      <c r="D109" s="219" t="s">
        <v>150</v>
      </c>
      <c r="E109" s="262">
        <v>1</v>
      </c>
      <c r="F109" s="255"/>
      <c r="G109" s="255"/>
      <c r="H109" s="255"/>
      <c r="I109" s="244"/>
      <c r="J109" s="244"/>
      <c r="K109" s="244"/>
      <c r="L109" s="244"/>
      <c r="M109" s="244"/>
      <c r="N109" s="244"/>
      <c r="O109" s="244"/>
      <c r="P109" s="244"/>
    </row>
    <row r="110" spans="1:16" s="7" customFormat="1" ht="12.75">
      <c r="A110" s="268" t="s">
        <v>686</v>
      </c>
      <c r="B110" s="214" t="s">
        <v>741</v>
      </c>
      <c r="C110" s="220" t="s">
        <v>815</v>
      </c>
      <c r="D110" s="219" t="s">
        <v>150</v>
      </c>
      <c r="E110" s="262">
        <v>2</v>
      </c>
      <c r="F110" s="255"/>
      <c r="G110" s="255"/>
      <c r="H110" s="255"/>
      <c r="I110" s="244"/>
      <c r="J110" s="244"/>
      <c r="K110" s="244"/>
      <c r="L110" s="244"/>
      <c r="M110" s="244"/>
      <c r="N110" s="244"/>
      <c r="O110" s="244"/>
      <c r="P110" s="244"/>
    </row>
    <row r="111" spans="1:16" s="7" customFormat="1" ht="12.75">
      <c r="A111" s="268" t="s">
        <v>687</v>
      </c>
      <c r="B111" s="214" t="s">
        <v>741</v>
      </c>
      <c r="C111" s="220" t="s">
        <v>816</v>
      </c>
      <c r="D111" s="219" t="s">
        <v>150</v>
      </c>
      <c r="E111" s="262">
        <v>1</v>
      </c>
      <c r="F111" s="255"/>
      <c r="G111" s="255"/>
      <c r="H111" s="255"/>
      <c r="I111" s="244"/>
      <c r="J111" s="244"/>
      <c r="K111" s="244"/>
      <c r="L111" s="244"/>
      <c r="M111" s="244"/>
      <c r="N111" s="244"/>
      <c r="O111" s="244"/>
      <c r="P111" s="244"/>
    </row>
    <row r="112" spans="1:16" s="7" customFormat="1" ht="12.75">
      <c r="A112" s="268" t="s">
        <v>688</v>
      </c>
      <c r="B112" s="214" t="s">
        <v>741</v>
      </c>
      <c r="C112" s="220" t="s">
        <v>817</v>
      </c>
      <c r="D112" s="219" t="s">
        <v>150</v>
      </c>
      <c r="E112" s="262">
        <v>1</v>
      </c>
      <c r="F112" s="255"/>
      <c r="G112" s="255"/>
      <c r="H112" s="255"/>
      <c r="I112" s="244"/>
      <c r="J112" s="244"/>
      <c r="K112" s="244"/>
      <c r="L112" s="244"/>
      <c r="M112" s="244"/>
      <c r="N112" s="244"/>
      <c r="O112" s="244"/>
      <c r="P112" s="244"/>
    </row>
    <row r="113" spans="1:16" s="7" customFormat="1" ht="12.75">
      <c r="A113" s="268" t="s">
        <v>689</v>
      </c>
      <c r="B113" s="214" t="s">
        <v>741</v>
      </c>
      <c r="C113" s="220" t="s">
        <v>818</v>
      </c>
      <c r="D113" s="219" t="s">
        <v>150</v>
      </c>
      <c r="E113" s="262">
        <v>1</v>
      </c>
      <c r="F113" s="255"/>
      <c r="G113" s="255"/>
      <c r="H113" s="255"/>
      <c r="I113" s="244"/>
      <c r="J113" s="244"/>
      <c r="K113" s="244"/>
      <c r="L113" s="244"/>
      <c r="M113" s="244"/>
      <c r="N113" s="244"/>
      <c r="O113" s="244"/>
      <c r="P113" s="244"/>
    </row>
    <row r="114" spans="1:16" s="7" customFormat="1" ht="12.75">
      <c r="A114" s="268" t="s">
        <v>828</v>
      </c>
      <c r="B114" s="214" t="s">
        <v>741</v>
      </c>
      <c r="C114" s="220" t="s">
        <v>819</v>
      </c>
      <c r="D114" s="219" t="s">
        <v>150</v>
      </c>
      <c r="E114" s="262">
        <v>1</v>
      </c>
      <c r="F114" s="255"/>
      <c r="G114" s="255"/>
      <c r="H114" s="255"/>
      <c r="I114" s="244"/>
      <c r="J114" s="244"/>
      <c r="K114" s="244"/>
      <c r="L114" s="244"/>
      <c r="M114" s="244"/>
      <c r="N114" s="244"/>
      <c r="O114" s="244"/>
      <c r="P114" s="244"/>
    </row>
    <row r="115" spans="1:16" s="7" customFormat="1" ht="12.75">
      <c r="A115" s="268" t="s">
        <v>829</v>
      </c>
      <c r="B115" s="214" t="s">
        <v>741</v>
      </c>
      <c r="C115" s="220" t="s">
        <v>820</v>
      </c>
      <c r="D115" s="219" t="s">
        <v>150</v>
      </c>
      <c r="E115" s="262">
        <v>1</v>
      </c>
      <c r="F115" s="255"/>
      <c r="G115" s="255"/>
      <c r="H115" s="255"/>
      <c r="I115" s="244"/>
      <c r="J115" s="244"/>
      <c r="K115" s="244"/>
      <c r="L115" s="244"/>
      <c r="M115" s="244"/>
      <c r="N115" s="244"/>
      <c r="O115" s="244"/>
      <c r="P115" s="244"/>
    </row>
    <row r="116" spans="1:16" s="7" customFormat="1" ht="12.75">
      <c r="A116" s="268" t="s">
        <v>830</v>
      </c>
      <c r="B116" s="214" t="s">
        <v>741</v>
      </c>
      <c r="C116" s="220" t="s">
        <v>821</v>
      </c>
      <c r="D116" s="219" t="s">
        <v>150</v>
      </c>
      <c r="E116" s="262">
        <v>1</v>
      </c>
      <c r="F116" s="255"/>
      <c r="G116" s="255"/>
      <c r="H116" s="255"/>
      <c r="I116" s="244"/>
      <c r="J116" s="244"/>
      <c r="K116" s="244"/>
      <c r="L116" s="244"/>
      <c r="M116" s="244"/>
      <c r="N116" s="244"/>
      <c r="O116" s="244"/>
      <c r="P116" s="244"/>
    </row>
    <row r="117" spans="1:16" s="7" customFormat="1" ht="12.75">
      <c r="A117" s="268" t="s">
        <v>831</v>
      </c>
      <c r="B117" s="214" t="s">
        <v>741</v>
      </c>
      <c r="C117" s="220" t="s">
        <v>822</v>
      </c>
      <c r="D117" s="219" t="s">
        <v>150</v>
      </c>
      <c r="E117" s="262">
        <v>1</v>
      </c>
      <c r="F117" s="255"/>
      <c r="G117" s="255"/>
      <c r="H117" s="255"/>
      <c r="I117" s="244"/>
      <c r="J117" s="244"/>
      <c r="K117" s="244"/>
      <c r="L117" s="244"/>
      <c r="M117" s="244"/>
      <c r="N117" s="244"/>
      <c r="O117" s="244"/>
      <c r="P117" s="244"/>
    </row>
    <row r="118" spans="1:16" s="7" customFormat="1" ht="12.75">
      <c r="A118" s="268" t="s">
        <v>832</v>
      </c>
      <c r="B118" s="214" t="s">
        <v>741</v>
      </c>
      <c r="C118" s="220" t="s">
        <v>823</v>
      </c>
      <c r="D118" s="219" t="s">
        <v>150</v>
      </c>
      <c r="E118" s="262">
        <v>1</v>
      </c>
      <c r="F118" s="255"/>
      <c r="G118" s="255"/>
      <c r="H118" s="255"/>
      <c r="I118" s="244"/>
      <c r="J118" s="244"/>
      <c r="K118" s="244"/>
      <c r="L118" s="244"/>
      <c r="M118" s="244"/>
      <c r="N118" s="244"/>
      <c r="O118" s="244"/>
      <c r="P118" s="244"/>
    </row>
    <row r="119" spans="1:16" s="7" customFormat="1" ht="12.75">
      <c r="A119" s="268" t="s">
        <v>833</v>
      </c>
      <c r="B119" s="214" t="s">
        <v>741</v>
      </c>
      <c r="C119" s="220" t="s">
        <v>824</v>
      </c>
      <c r="D119" s="219" t="s">
        <v>150</v>
      </c>
      <c r="E119" s="262">
        <v>1</v>
      </c>
      <c r="F119" s="255"/>
      <c r="G119" s="255"/>
      <c r="H119" s="255"/>
      <c r="I119" s="244"/>
      <c r="J119" s="244"/>
      <c r="K119" s="244"/>
      <c r="L119" s="244"/>
      <c r="M119" s="244"/>
      <c r="N119" s="244"/>
      <c r="O119" s="244"/>
      <c r="P119" s="244"/>
    </row>
    <row r="120" spans="1:16" s="7" customFormat="1" ht="12.75">
      <c r="A120" s="268" t="s">
        <v>834</v>
      </c>
      <c r="B120" s="214" t="s">
        <v>741</v>
      </c>
      <c r="C120" s="220" t="s">
        <v>825</v>
      </c>
      <c r="D120" s="219" t="s">
        <v>150</v>
      </c>
      <c r="E120" s="262">
        <v>1</v>
      </c>
      <c r="F120" s="255"/>
      <c r="G120" s="255"/>
      <c r="H120" s="255"/>
      <c r="I120" s="244"/>
      <c r="J120" s="244"/>
      <c r="K120" s="244"/>
      <c r="L120" s="244"/>
      <c r="M120" s="244"/>
      <c r="N120" s="244"/>
      <c r="O120" s="244"/>
      <c r="P120" s="244"/>
    </row>
    <row r="121" spans="1:16" s="7" customFormat="1" ht="12.75">
      <c r="A121" s="268" t="s">
        <v>835</v>
      </c>
      <c r="B121" s="214" t="s">
        <v>741</v>
      </c>
      <c r="C121" s="220" t="s">
        <v>826</v>
      </c>
      <c r="D121" s="219" t="s">
        <v>150</v>
      </c>
      <c r="E121" s="262">
        <v>1</v>
      </c>
      <c r="F121" s="255"/>
      <c r="G121" s="255"/>
      <c r="H121" s="255"/>
      <c r="I121" s="244"/>
      <c r="J121" s="244"/>
      <c r="K121" s="244"/>
      <c r="L121" s="244"/>
      <c r="M121" s="244"/>
      <c r="N121" s="244"/>
      <c r="O121" s="244"/>
      <c r="P121" s="244"/>
    </row>
    <row r="122" spans="1:16" s="7" customFormat="1" ht="12.75">
      <c r="A122" s="268" t="s">
        <v>853</v>
      </c>
      <c r="B122" s="214"/>
      <c r="C122" s="293" t="s">
        <v>852</v>
      </c>
      <c r="D122" s="219"/>
      <c r="E122" s="262"/>
      <c r="F122" s="255"/>
      <c r="G122" s="255"/>
      <c r="H122" s="255"/>
      <c r="I122" s="244"/>
      <c r="J122" s="244"/>
      <c r="K122" s="244"/>
      <c r="L122" s="244"/>
      <c r="M122" s="244"/>
      <c r="N122" s="244"/>
      <c r="O122" s="244"/>
      <c r="P122" s="244"/>
    </row>
    <row r="123" spans="1:16" s="7" customFormat="1" ht="38.25">
      <c r="A123" s="268" t="s">
        <v>854</v>
      </c>
      <c r="B123" s="214" t="s">
        <v>836</v>
      </c>
      <c r="C123" s="287" t="s">
        <v>837</v>
      </c>
      <c r="D123" s="288" t="s">
        <v>45</v>
      </c>
      <c r="E123" s="289">
        <v>175</v>
      </c>
      <c r="F123" s="255"/>
      <c r="G123" s="255"/>
      <c r="H123" s="255"/>
      <c r="I123" s="244"/>
      <c r="J123" s="244"/>
      <c r="K123" s="244"/>
      <c r="L123" s="244"/>
      <c r="M123" s="244"/>
      <c r="N123" s="244"/>
      <c r="O123" s="244"/>
      <c r="P123" s="244"/>
    </row>
    <row r="124" spans="1:16" s="7" customFormat="1" ht="38.25">
      <c r="A124" s="268" t="s">
        <v>855</v>
      </c>
      <c r="B124" s="214" t="s">
        <v>836</v>
      </c>
      <c r="C124" s="287" t="s">
        <v>838</v>
      </c>
      <c r="D124" s="288" t="s">
        <v>45</v>
      </c>
      <c r="E124" s="289">
        <v>82</v>
      </c>
      <c r="F124" s="255"/>
      <c r="G124" s="255"/>
      <c r="H124" s="255"/>
      <c r="I124" s="244"/>
      <c r="J124" s="244"/>
      <c r="K124" s="244"/>
      <c r="L124" s="244"/>
      <c r="M124" s="244"/>
      <c r="N124" s="244"/>
      <c r="O124" s="244"/>
      <c r="P124" s="244"/>
    </row>
    <row r="125" spans="1:16" s="7" customFormat="1" ht="38.25">
      <c r="A125" s="268" t="s">
        <v>856</v>
      </c>
      <c r="B125" s="214" t="s">
        <v>836</v>
      </c>
      <c r="C125" s="287" t="s">
        <v>839</v>
      </c>
      <c r="D125" s="288" t="s">
        <v>45</v>
      </c>
      <c r="E125" s="289">
        <v>10.7</v>
      </c>
      <c r="F125" s="255"/>
      <c r="G125" s="255"/>
      <c r="H125" s="255"/>
      <c r="I125" s="244"/>
      <c r="J125" s="244"/>
      <c r="K125" s="244"/>
      <c r="L125" s="244"/>
      <c r="M125" s="244"/>
      <c r="N125" s="244"/>
      <c r="O125" s="244"/>
      <c r="P125" s="244"/>
    </row>
    <row r="126" spans="1:16" s="7" customFormat="1" ht="38.25">
      <c r="A126" s="268" t="s">
        <v>857</v>
      </c>
      <c r="B126" s="214" t="s">
        <v>836</v>
      </c>
      <c r="C126" s="287" t="s">
        <v>840</v>
      </c>
      <c r="D126" s="288" t="s">
        <v>45</v>
      </c>
      <c r="E126" s="289">
        <v>9.2</v>
      </c>
      <c r="F126" s="255"/>
      <c r="G126" s="255"/>
      <c r="H126" s="255"/>
      <c r="I126" s="244"/>
      <c r="J126" s="244"/>
      <c r="K126" s="244"/>
      <c r="L126" s="244"/>
      <c r="M126" s="244"/>
      <c r="N126" s="244"/>
      <c r="O126" s="244"/>
      <c r="P126" s="244"/>
    </row>
    <row r="127" spans="1:16" s="7" customFormat="1" ht="12.75">
      <c r="A127" s="268" t="s">
        <v>858</v>
      </c>
      <c r="B127" s="214" t="s">
        <v>836</v>
      </c>
      <c r="C127" s="287" t="s">
        <v>841</v>
      </c>
      <c r="D127" s="288" t="s">
        <v>45</v>
      </c>
      <c r="E127" s="289">
        <v>3</v>
      </c>
      <c r="F127" s="255"/>
      <c r="G127" s="255"/>
      <c r="H127" s="255"/>
      <c r="I127" s="244"/>
      <c r="J127" s="244"/>
      <c r="K127" s="244"/>
      <c r="L127" s="244"/>
      <c r="M127" s="244"/>
      <c r="N127" s="244"/>
      <c r="O127" s="244"/>
      <c r="P127" s="244"/>
    </row>
    <row r="128" spans="1:16" s="7" customFormat="1" ht="12.75">
      <c r="A128" s="268" t="s">
        <v>859</v>
      </c>
      <c r="B128" s="214" t="s">
        <v>836</v>
      </c>
      <c r="C128" s="287" t="s">
        <v>842</v>
      </c>
      <c r="D128" s="288" t="s">
        <v>750</v>
      </c>
      <c r="E128" s="289">
        <v>39.4</v>
      </c>
      <c r="F128" s="255"/>
      <c r="G128" s="255"/>
      <c r="H128" s="255"/>
      <c r="I128" s="244"/>
      <c r="J128" s="244"/>
      <c r="K128" s="244"/>
      <c r="L128" s="244"/>
      <c r="M128" s="244"/>
      <c r="N128" s="244"/>
      <c r="O128" s="244"/>
      <c r="P128" s="244"/>
    </row>
    <row r="129" spans="1:16" s="7" customFormat="1" ht="38.25">
      <c r="A129" s="268" t="s">
        <v>860</v>
      </c>
      <c r="B129" s="214" t="s">
        <v>836</v>
      </c>
      <c r="C129" s="287" t="s">
        <v>843</v>
      </c>
      <c r="D129" s="288" t="s">
        <v>750</v>
      </c>
      <c r="E129" s="289">
        <v>37.6</v>
      </c>
      <c r="F129" s="255"/>
      <c r="G129" s="255"/>
      <c r="H129" s="255"/>
      <c r="I129" s="244"/>
      <c r="J129" s="244"/>
      <c r="K129" s="244"/>
      <c r="L129" s="244"/>
      <c r="M129" s="244"/>
      <c r="N129" s="244"/>
      <c r="O129" s="244"/>
      <c r="P129" s="244"/>
    </row>
    <row r="130" spans="1:16" s="7" customFormat="1" ht="25.5">
      <c r="A130" s="268" t="s">
        <v>861</v>
      </c>
      <c r="B130" s="214" t="s">
        <v>836</v>
      </c>
      <c r="C130" s="287" t="s">
        <v>844</v>
      </c>
      <c r="D130" s="288" t="s">
        <v>750</v>
      </c>
      <c r="E130" s="289">
        <v>102.6</v>
      </c>
      <c r="F130" s="255"/>
      <c r="G130" s="255"/>
      <c r="H130" s="255"/>
      <c r="I130" s="244"/>
      <c r="J130" s="244"/>
      <c r="K130" s="244"/>
      <c r="L130" s="244"/>
      <c r="M130" s="244"/>
      <c r="N130" s="244"/>
      <c r="O130" s="244"/>
      <c r="P130" s="244"/>
    </row>
    <row r="131" spans="1:16" s="7" customFormat="1" ht="12.75">
      <c r="A131" s="268" t="s">
        <v>862</v>
      </c>
      <c r="B131" s="214" t="s">
        <v>836</v>
      </c>
      <c r="C131" s="287" t="s">
        <v>845</v>
      </c>
      <c r="D131" s="288" t="s">
        <v>750</v>
      </c>
      <c r="E131" s="289">
        <v>27.5</v>
      </c>
      <c r="F131" s="255"/>
      <c r="G131" s="255"/>
      <c r="H131" s="255"/>
      <c r="I131" s="244"/>
      <c r="J131" s="244"/>
      <c r="K131" s="244"/>
      <c r="L131" s="244"/>
      <c r="M131" s="244"/>
      <c r="N131" s="244"/>
      <c r="O131" s="244"/>
      <c r="P131" s="244"/>
    </row>
    <row r="132" spans="1:16" s="7" customFormat="1" ht="25.5">
      <c r="A132" s="268" t="s">
        <v>863</v>
      </c>
      <c r="B132" s="214" t="s">
        <v>836</v>
      </c>
      <c r="C132" s="287" t="s">
        <v>846</v>
      </c>
      <c r="D132" s="288" t="s">
        <v>150</v>
      </c>
      <c r="E132" s="289">
        <v>3</v>
      </c>
      <c r="F132" s="255"/>
      <c r="G132" s="255"/>
      <c r="H132" s="255"/>
      <c r="I132" s="244"/>
      <c r="J132" s="244"/>
      <c r="K132" s="244"/>
      <c r="L132" s="244"/>
      <c r="M132" s="244"/>
      <c r="N132" s="244"/>
      <c r="O132" s="244"/>
      <c r="P132" s="244"/>
    </row>
    <row r="133" spans="1:16" s="7" customFormat="1" ht="38.25">
      <c r="A133" s="268" t="s">
        <v>864</v>
      </c>
      <c r="B133" s="214" t="s">
        <v>836</v>
      </c>
      <c r="C133" s="287" t="s">
        <v>847</v>
      </c>
      <c r="D133" s="288" t="s">
        <v>150</v>
      </c>
      <c r="E133" s="289">
        <v>2</v>
      </c>
      <c r="F133" s="255"/>
      <c r="G133" s="255"/>
      <c r="H133" s="255"/>
      <c r="I133" s="244"/>
      <c r="J133" s="244"/>
      <c r="K133" s="244"/>
      <c r="L133" s="244"/>
      <c r="M133" s="244"/>
      <c r="N133" s="244"/>
      <c r="O133" s="244"/>
      <c r="P133" s="244"/>
    </row>
    <row r="134" spans="1:16" s="7" customFormat="1" ht="12.75">
      <c r="A134" s="268" t="s">
        <v>865</v>
      </c>
      <c r="B134" s="214" t="s">
        <v>836</v>
      </c>
      <c r="C134" s="287" t="s">
        <v>848</v>
      </c>
      <c r="D134" s="288" t="s">
        <v>750</v>
      </c>
      <c r="E134" s="289">
        <v>51</v>
      </c>
      <c r="F134" s="255"/>
      <c r="G134" s="255"/>
      <c r="H134" s="255"/>
      <c r="I134" s="244"/>
      <c r="J134" s="244"/>
      <c r="K134" s="244"/>
      <c r="L134" s="244"/>
      <c r="M134" s="244"/>
      <c r="N134" s="244"/>
      <c r="O134" s="244"/>
      <c r="P134" s="244"/>
    </row>
    <row r="135" spans="1:16" s="7" customFormat="1" ht="12.75">
      <c r="A135" s="268" t="s">
        <v>866</v>
      </c>
      <c r="B135" s="214" t="s">
        <v>836</v>
      </c>
      <c r="C135" s="287" t="s">
        <v>849</v>
      </c>
      <c r="D135" s="288" t="s">
        <v>750</v>
      </c>
      <c r="E135" s="289">
        <v>31.9</v>
      </c>
      <c r="F135" s="255"/>
      <c r="G135" s="255"/>
      <c r="H135" s="255"/>
      <c r="I135" s="244"/>
      <c r="J135" s="244"/>
      <c r="K135" s="244"/>
      <c r="L135" s="244"/>
      <c r="M135" s="244"/>
      <c r="N135" s="244"/>
      <c r="O135" s="244"/>
      <c r="P135" s="244"/>
    </row>
    <row r="136" spans="1:16" s="7" customFormat="1" ht="12.75">
      <c r="A136" s="268" t="s">
        <v>867</v>
      </c>
      <c r="B136" s="214" t="s">
        <v>850</v>
      </c>
      <c r="C136" s="287" t="s">
        <v>851</v>
      </c>
      <c r="D136" s="288" t="s">
        <v>45</v>
      </c>
      <c r="E136" s="289">
        <v>4.8</v>
      </c>
      <c r="F136" s="255"/>
      <c r="G136" s="255"/>
      <c r="H136" s="255"/>
      <c r="I136" s="244"/>
      <c r="J136" s="244"/>
      <c r="K136" s="244"/>
      <c r="L136" s="244"/>
      <c r="M136" s="244"/>
      <c r="N136" s="244"/>
      <c r="O136" s="244"/>
      <c r="P136" s="244"/>
    </row>
    <row r="137" spans="1:16" s="7" customFormat="1" ht="12.75">
      <c r="A137" s="268" t="s">
        <v>868</v>
      </c>
      <c r="B137" s="214"/>
      <c r="C137" s="293" t="s">
        <v>884</v>
      </c>
      <c r="D137" s="219"/>
      <c r="E137" s="262"/>
      <c r="F137" s="255"/>
      <c r="G137" s="255"/>
      <c r="H137" s="255"/>
      <c r="I137" s="244"/>
      <c r="J137" s="244"/>
      <c r="K137" s="244"/>
      <c r="L137" s="244"/>
      <c r="M137" s="244"/>
      <c r="N137" s="244"/>
      <c r="O137" s="244"/>
      <c r="P137" s="244"/>
    </row>
    <row r="138" spans="1:16" s="7" customFormat="1" ht="12.75">
      <c r="A138" s="268" t="s">
        <v>869</v>
      </c>
      <c r="B138" s="214" t="s">
        <v>850</v>
      </c>
      <c r="C138" s="287" t="s">
        <v>879</v>
      </c>
      <c r="D138" s="288" t="s">
        <v>45</v>
      </c>
      <c r="E138" s="289">
        <v>222.7</v>
      </c>
      <c r="F138" s="255"/>
      <c r="G138" s="255"/>
      <c r="H138" s="255"/>
      <c r="I138" s="244"/>
      <c r="J138" s="244"/>
      <c r="K138" s="244"/>
      <c r="L138" s="244"/>
      <c r="M138" s="244"/>
      <c r="N138" s="244"/>
      <c r="O138" s="244"/>
      <c r="P138" s="244"/>
    </row>
    <row r="139" spans="1:16" s="7" customFormat="1" ht="12.75">
      <c r="A139" s="268" t="s">
        <v>870</v>
      </c>
      <c r="B139" s="214" t="s">
        <v>850</v>
      </c>
      <c r="C139" s="287" t="s">
        <v>880</v>
      </c>
      <c r="D139" s="288" t="s">
        <v>45</v>
      </c>
      <c r="E139" s="289">
        <v>222.7</v>
      </c>
      <c r="F139" s="255"/>
      <c r="G139" s="255"/>
      <c r="H139" s="255"/>
      <c r="I139" s="244"/>
      <c r="J139" s="244"/>
      <c r="K139" s="244"/>
      <c r="L139" s="244"/>
      <c r="M139" s="244"/>
      <c r="N139" s="244"/>
      <c r="O139" s="244"/>
      <c r="P139" s="244"/>
    </row>
    <row r="140" spans="1:16" s="7" customFormat="1" ht="12.75">
      <c r="A140" s="268" t="s">
        <v>871</v>
      </c>
      <c r="B140" s="214" t="s">
        <v>850</v>
      </c>
      <c r="C140" s="287" t="s">
        <v>881</v>
      </c>
      <c r="D140" s="288" t="s">
        <v>750</v>
      </c>
      <c r="E140" s="289">
        <v>32.2</v>
      </c>
      <c r="F140" s="255"/>
      <c r="G140" s="255"/>
      <c r="H140" s="255"/>
      <c r="I140" s="244"/>
      <c r="J140" s="244"/>
      <c r="K140" s="244"/>
      <c r="L140" s="244"/>
      <c r="M140" s="244"/>
      <c r="N140" s="244"/>
      <c r="O140" s="244"/>
      <c r="P140" s="244"/>
    </row>
    <row r="141" spans="1:16" s="7" customFormat="1" ht="12.75">
      <c r="A141" s="268" t="s">
        <v>872</v>
      </c>
      <c r="B141" s="214" t="s">
        <v>850</v>
      </c>
      <c r="C141" s="287" t="s">
        <v>882</v>
      </c>
      <c r="D141" s="288" t="s">
        <v>750</v>
      </c>
      <c r="E141" s="289">
        <v>60</v>
      </c>
      <c r="F141" s="255"/>
      <c r="G141" s="255"/>
      <c r="H141" s="255"/>
      <c r="I141" s="244"/>
      <c r="J141" s="244"/>
      <c r="K141" s="244"/>
      <c r="L141" s="244"/>
      <c r="M141" s="244"/>
      <c r="N141" s="244"/>
      <c r="O141" s="244"/>
      <c r="P141" s="244"/>
    </row>
    <row r="142" spans="1:16" s="7" customFormat="1" ht="25.5">
      <c r="A142" s="268" t="s">
        <v>873</v>
      </c>
      <c r="B142" s="214" t="s">
        <v>850</v>
      </c>
      <c r="C142" s="287" t="s">
        <v>883</v>
      </c>
      <c r="D142" s="288" t="s">
        <v>750</v>
      </c>
      <c r="E142" s="289">
        <v>61</v>
      </c>
      <c r="F142" s="255"/>
      <c r="G142" s="255"/>
      <c r="H142" s="255"/>
      <c r="I142" s="244"/>
      <c r="J142" s="244"/>
      <c r="K142" s="244"/>
      <c r="L142" s="244"/>
      <c r="M142" s="244"/>
      <c r="N142" s="244"/>
      <c r="O142" s="244"/>
      <c r="P142" s="244"/>
    </row>
    <row r="143" spans="1:16" s="7" customFormat="1" ht="12.75">
      <c r="A143" s="268" t="s">
        <v>874</v>
      </c>
      <c r="B143" s="214"/>
      <c r="C143" s="293" t="s">
        <v>886</v>
      </c>
      <c r="D143" s="219"/>
      <c r="E143" s="262"/>
      <c r="F143" s="255"/>
      <c r="G143" s="255"/>
      <c r="H143" s="255"/>
      <c r="I143" s="244"/>
      <c r="J143" s="244"/>
      <c r="K143" s="244"/>
      <c r="L143" s="244"/>
      <c r="M143" s="244"/>
      <c r="N143" s="244"/>
      <c r="O143" s="244"/>
      <c r="P143" s="244"/>
    </row>
    <row r="144" spans="1:16" s="7" customFormat="1" ht="12.75">
      <c r="A144" s="268" t="s">
        <v>875</v>
      </c>
      <c r="B144" s="214" t="s">
        <v>741</v>
      </c>
      <c r="C144" s="287" t="s">
        <v>885</v>
      </c>
      <c r="D144" s="288" t="s">
        <v>45</v>
      </c>
      <c r="E144" s="289">
        <v>17.6</v>
      </c>
      <c r="F144" s="255"/>
      <c r="G144" s="255"/>
      <c r="H144" s="255"/>
      <c r="I144" s="244"/>
      <c r="J144" s="244"/>
      <c r="K144" s="244"/>
      <c r="L144" s="244"/>
      <c r="M144" s="244"/>
      <c r="N144" s="244"/>
      <c r="O144" s="244"/>
      <c r="P144" s="244"/>
    </row>
    <row r="145" spans="1:16" ht="12.75">
      <c r="A145" s="380" t="s">
        <v>1172</v>
      </c>
      <c r="B145" s="381"/>
      <c r="C145" s="381"/>
      <c r="D145" s="381"/>
      <c r="E145" s="381"/>
      <c r="F145" s="381"/>
      <c r="G145" s="381"/>
      <c r="H145" s="381"/>
      <c r="I145" s="381"/>
      <c r="J145" s="381"/>
      <c r="K145" s="382"/>
      <c r="L145" s="245"/>
      <c r="M145" s="245"/>
      <c r="N145" s="245"/>
      <c r="O145" s="245"/>
      <c r="P145" s="245"/>
    </row>
    <row r="146" spans="1:16" ht="12" customHeight="1">
      <c r="A146" s="218"/>
      <c r="B146" s="218"/>
      <c r="C146" s="7"/>
      <c r="D146" s="205"/>
      <c r="E146" s="253"/>
      <c r="F146" s="254"/>
      <c r="G146" s="196"/>
      <c r="H146" s="196"/>
      <c r="I146" s="254"/>
      <c r="J146" s="197"/>
      <c r="K146" s="196"/>
      <c r="L146" s="256"/>
      <c r="M146" s="256"/>
      <c r="N146" s="256"/>
      <c r="O146" s="256"/>
      <c r="P146" s="256"/>
    </row>
    <row r="147" spans="1:16" ht="12.75">
      <c r="A147" s="212" t="s">
        <v>8</v>
      </c>
      <c r="B147" s="212"/>
      <c r="C147" s="257"/>
      <c r="D147" s="191" t="s">
        <v>552</v>
      </c>
      <c r="E147" s="249"/>
      <c r="F147" s="192"/>
      <c r="G147" s="192"/>
      <c r="H147" s="248"/>
      <c r="I147" s="192"/>
      <c r="J147" s="192"/>
      <c r="K147" s="192"/>
      <c r="L147" s="192"/>
      <c r="M147" s="192"/>
      <c r="N147" s="192"/>
      <c r="O147" s="238"/>
      <c r="P147" s="238"/>
    </row>
    <row r="148" spans="1:16" ht="12.75">
      <c r="A148" s="187"/>
      <c r="B148" s="187"/>
      <c r="C148" s="257"/>
      <c r="D148" s="191" t="s">
        <v>551</v>
      </c>
      <c r="E148" s="249"/>
      <c r="F148" s="192"/>
      <c r="G148" s="192"/>
      <c r="H148" s="248"/>
      <c r="I148" s="192"/>
      <c r="J148" s="192"/>
      <c r="K148" s="192"/>
      <c r="L148" s="192"/>
      <c r="M148" s="192"/>
      <c r="N148" s="192"/>
      <c r="O148" s="238"/>
      <c r="P148" s="238"/>
    </row>
    <row r="149" spans="1:16" ht="12.75">
      <c r="A149" s="379" t="s">
        <v>1169</v>
      </c>
      <c r="B149" s="379"/>
      <c r="C149" s="379"/>
      <c r="E149" s="249"/>
      <c r="F149" s="192"/>
      <c r="G149" s="192"/>
      <c r="H149" s="192"/>
      <c r="I149" s="192"/>
      <c r="J149" s="192"/>
      <c r="K149" s="192"/>
      <c r="L149" s="192"/>
      <c r="M149" s="192"/>
      <c r="N149" s="192"/>
      <c r="O149" s="238"/>
      <c r="P149" s="238"/>
    </row>
    <row r="150" spans="1:16" ht="12.75">
      <c r="A150" s="187"/>
      <c r="B150" s="187"/>
      <c r="C150" s="37"/>
      <c r="E150" s="249"/>
      <c r="F150" s="192"/>
      <c r="G150" s="192"/>
      <c r="H150" s="248"/>
      <c r="I150" s="192"/>
      <c r="J150" s="192"/>
      <c r="K150" s="192"/>
      <c r="L150" s="192"/>
      <c r="M150" s="192"/>
      <c r="N150" s="192"/>
      <c r="O150" s="238"/>
      <c r="P150" s="238"/>
    </row>
    <row r="151" spans="1:16" ht="12.75">
      <c r="A151" s="212" t="s">
        <v>577</v>
      </c>
      <c r="B151" s="212"/>
      <c r="C151" s="37"/>
      <c r="D151" s="191" t="s">
        <v>552</v>
      </c>
      <c r="E151" s="249"/>
      <c r="F151" s="192"/>
      <c r="G151" s="192"/>
      <c r="H151" s="192"/>
      <c r="I151" s="192"/>
      <c r="J151" s="192"/>
      <c r="K151" s="192"/>
      <c r="L151" s="192"/>
      <c r="M151" s="192"/>
      <c r="N151" s="192"/>
      <c r="O151" s="238"/>
      <c r="P151" s="238"/>
    </row>
    <row r="152" spans="1:16" ht="12.75">
      <c r="A152" s="187"/>
      <c r="B152" s="187"/>
      <c r="C152" s="257"/>
      <c r="D152" s="191" t="s">
        <v>551</v>
      </c>
      <c r="E152" s="249"/>
      <c r="F152" s="192"/>
      <c r="G152" s="192"/>
      <c r="H152" s="248"/>
      <c r="I152" s="192"/>
      <c r="J152" s="192"/>
      <c r="K152" s="192"/>
      <c r="L152" s="192"/>
      <c r="M152" s="192"/>
      <c r="N152" s="192"/>
      <c r="O152" s="238"/>
      <c r="P152" s="238"/>
    </row>
    <row r="153" spans="1:16" ht="12.75">
      <c r="A153" s="378" t="s">
        <v>550</v>
      </c>
      <c r="B153" s="378"/>
      <c r="C153" s="378"/>
      <c r="E153" s="249"/>
      <c r="F153" s="238"/>
      <c r="G153" s="238"/>
      <c r="H153" s="238"/>
      <c r="I153" s="238"/>
      <c r="J153" s="238"/>
      <c r="K153" s="238"/>
      <c r="L153" s="238"/>
      <c r="M153" s="238"/>
      <c r="N153" s="238"/>
      <c r="O153" s="238"/>
      <c r="P153" s="238"/>
    </row>
    <row r="154" spans="1:16" ht="12.75">
      <c r="A154" s="187"/>
      <c r="B154" s="187"/>
      <c r="C154" s="227"/>
      <c r="E154" s="249"/>
      <c r="F154" s="238"/>
      <c r="G154" s="238"/>
      <c r="H154" s="238"/>
      <c r="I154" s="238"/>
      <c r="J154" s="250"/>
      <c r="K154" s="238"/>
      <c r="L154" s="238"/>
      <c r="M154" s="238"/>
      <c r="N154" s="238"/>
      <c r="O154" s="238"/>
      <c r="P154" s="238"/>
    </row>
  </sheetData>
  <sheetProtection/>
  <mergeCells count="15">
    <mergeCell ref="A153:C153"/>
    <mergeCell ref="A9:I9"/>
    <mergeCell ref="A145:K145"/>
    <mergeCell ref="A149:C149"/>
    <mergeCell ref="B14:B15"/>
    <mergeCell ref="L14:P14"/>
    <mergeCell ref="A2:P2"/>
    <mergeCell ref="A3:P3"/>
    <mergeCell ref="A14:A15"/>
    <mergeCell ref="C14:C15"/>
    <mergeCell ref="D14:D15"/>
    <mergeCell ref="E14:E15"/>
    <mergeCell ref="F14:K14"/>
    <mergeCell ref="A6:F6"/>
    <mergeCell ref="A8:P8"/>
  </mergeCells>
  <printOptions/>
  <pageMargins left="0.7874015748031497" right="0.7874015748031497" top="0.984251968503937" bottom="0.984251968503937" header="0.31496062992125984" footer="0.31496062992125984"/>
  <pageSetup fitToHeight="0" fitToWidth="1" horizontalDpi="600" verticalDpi="600" orientation="landscape" paperSize="9" scale="83" r:id="rId2"/>
  <headerFooter>
    <oddFooter>&amp;C2.tāme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157"/>
  <sheetViews>
    <sheetView workbookViewId="0" topLeftCell="A2">
      <selection activeCell="B17" sqref="B17"/>
    </sheetView>
  </sheetViews>
  <sheetFormatPr defaultColWidth="9.140625" defaultRowHeight="12.75"/>
  <cols>
    <col min="1" max="1" width="4.57421875" style="207" customWidth="1"/>
    <col min="2" max="2" width="8.7109375" style="207" customWidth="1"/>
    <col min="3" max="3" width="33.00390625" style="241" customWidth="1"/>
    <col min="4" max="4" width="6.140625" style="191" customWidth="1"/>
    <col min="5" max="5" width="7.7109375" style="210" customWidth="1"/>
    <col min="6" max="9" width="8.421875" style="0" customWidth="1"/>
    <col min="10" max="10" width="8.421875" style="63" customWidth="1"/>
    <col min="11" max="16" width="8.421875" style="0" customWidth="1"/>
    <col min="17" max="17" width="10.28125" style="0" bestFit="1" customWidth="1"/>
  </cols>
  <sheetData>
    <row r="1" spans="1:16" ht="12.75" hidden="1">
      <c r="A1" s="206"/>
      <c r="B1" s="206"/>
      <c r="C1" s="258"/>
      <c r="D1" s="203"/>
      <c r="F1" s="63"/>
      <c r="G1" s="63">
        <v>5</v>
      </c>
      <c r="H1" s="63"/>
      <c r="I1" s="63"/>
      <c r="J1" s="199">
        <v>0.08</v>
      </c>
      <c r="K1" s="63"/>
      <c r="L1" s="63"/>
      <c r="M1" s="63"/>
      <c r="N1" s="63"/>
      <c r="O1" s="63"/>
      <c r="P1" s="63"/>
    </row>
    <row r="2" spans="1:16" s="62" customFormat="1" ht="16.5" thickBot="1">
      <c r="A2" s="373" t="s">
        <v>572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</row>
    <row r="3" spans="1:16" s="62" customFormat="1" ht="15.75" thickTop="1">
      <c r="A3" s="374" t="s">
        <v>887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</row>
    <row r="4" spans="1:16" s="62" customFormat="1" ht="12.75">
      <c r="A4" s="51"/>
      <c r="B4" s="51"/>
      <c r="C4" s="259"/>
      <c r="D4" s="204"/>
      <c r="E4" s="21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6" ht="12.75">
      <c r="A5" s="266" t="s">
        <v>709</v>
      </c>
      <c r="B5" s="266"/>
      <c r="C5" s="266"/>
      <c r="D5" s="265"/>
      <c r="E5" s="265"/>
      <c r="F5" s="222"/>
      <c r="G5" s="222"/>
      <c r="H5" s="222"/>
      <c r="I5" s="279"/>
      <c r="J5" s="279"/>
      <c r="K5" s="279"/>
      <c r="L5" s="279"/>
      <c r="M5" s="279"/>
      <c r="N5" s="279"/>
      <c r="O5" s="279"/>
      <c r="P5" s="279"/>
    </row>
    <row r="6" spans="1:16" ht="12.75" customHeight="1">
      <c r="A6" s="350" t="s">
        <v>710</v>
      </c>
      <c r="B6" s="350"/>
      <c r="C6" s="350"/>
      <c r="D6" s="350"/>
      <c r="E6" s="350"/>
      <c r="F6" s="350"/>
      <c r="G6" s="350"/>
      <c r="H6" s="279"/>
      <c r="I6" s="279"/>
      <c r="J6" s="279"/>
      <c r="K6" s="279"/>
      <c r="L6" s="279"/>
      <c r="M6" s="279"/>
      <c r="N6" s="279"/>
      <c r="O6" s="279"/>
      <c r="P6" s="279"/>
    </row>
    <row r="7" spans="1:16" ht="12.75">
      <c r="A7" s="191" t="s">
        <v>711</v>
      </c>
      <c r="B7" s="191"/>
      <c r="C7" s="191"/>
      <c r="E7" s="191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 customHeight="1">
      <c r="A8" s="335" t="s">
        <v>1168</v>
      </c>
      <c r="B8" s="335"/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</row>
    <row r="9" spans="1:14" s="241" customFormat="1" ht="15" customHeight="1">
      <c r="A9" s="345" t="s">
        <v>575</v>
      </c>
      <c r="B9" s="345"/>
      <c r="C9" s="345"/>
      <c r="D9" s="345"/>
      <c r="E9" s="345"/>
      <c r="F9" s="345"/>
      <c r="G9" s="345"/>
      <c r="H9" s="345"/>
      <c r="I9" s="345"/>
      <c r="J9" s="226"/>
      <c r="K9" s="226"/>
      <c r="L9" s="226"/>
      <c r="M9" s="226"/>
      <c r="N9" s="226"/>
    </row>
    <row r="10" spans="1:14" s="241" customFormat="1" ht="15" customHeight="1">
      <c r="A10" s="224"/>
      <c r="B10" s="224"/>
      <c r="C10" s="224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</row>
    <row r="11" spans="1:17" s="221" customFormat="1" ht="15" customHeight="1">
      <c r="A11" s="221" t="s">
        <v>1170</v>
      </c>
      <c r="D11" s="198"/>
      <c r="E11" s="198"/>
      <c r="J11" s="198"/>
      <c r="K11" s="198"/>
      <c r="L11" s="198"/>
      <c r="M11" s="198"/>
      <c r="N11" s="198"/>
      <c r="O11" s="198"/>
      <c r="P11" s="198"/>
      <c r="Q11" s="198"/>
    </row>
    <row r="12" spans="4:17" s="221" customFormat="1" ht="15" customHeight="1">
      <c r="D12" s="198"/>
      <c r="E12" s="198"/>
      <c r="J12" s="198"/>
      <c r="K12" s="198"/>
      <c r="L12" s="198"/>
      <c r="M12" s="198"/>
      <c r="N12" s="223" t="s">
        <v>692</v>
      </c>
      <c r="O12" s="242"/>
      <c r="P12" s="243" t="s">
        <v>693</v>
      </c>
      <c r="Q12" s="198"/>
    </row>
    <row r="13" spans="4:17" s="221" customFormat="1" ht="15" customHeight="1">
      <c r="D13" s="198"/>
      <c r="E13" s="198"/>
      <c r="J13" s="198"/>
      <c r="K13" s="198"/>
      <c r="L13" s="198"/>
      <c r="M13" s="198"/>
      <c r="Q13" s="198"/>
    </row>
    <row r="14" spans="1:16" s="141" customFormat="1" ht="12.75" customHeight="1">
      <c r="A14" s="383" t="s">
        <v>578</v>
      </c>
      <c r="B14" s="383" t="s">
        <v>708</v>
      </c>
      <c r="C14" s="386" t="s">
        <v>582</v>
      </c>
      <c r="D14" s="388" t="s">
        <v>548</v>
      </c>
      <c r="E14" s="388" t="s">
        <v>549</v>
      </c>
      <c r="F14" s="376" t="s">
        <v>564</v>
      </c>
      <c r="G14" s="376"/>
      <c r="H14" s="376"/>
      <c r="I14" s="376"/>
      <c r="J14" s="376"/>
      <c r="K14" s="376"/>
      <c r="L14" s="376" t="s">
        <v>565</v>
      </c>
      <c r="M14" s="376" t="s">
        <v>27</v>
      </c>
      <c r="N14" s="376"/>
      <c r="O14" s="376"/>
      <c r="P14" s="376"/>
    </row>
    <row r="15" spans="1:16" s="7" customFormat="1" ht="79.5">
      <c r="A15" s="384"/>
      <c r="B15" s="384"/>
      <c r="C15" s="387"/>
      <c r="D15" s="389"/>
      <c r="E15" s="389"/>
      <c r="F15" s="208" t="s">
        <v>590</v>
      </c>
      <c r="G15" s="208" t="s">
        <v>558</v>
      </c>
      <c r="H15" s="208" t="s">
        <v>583</v>
      </c>
      <c r="I15" s="209" t="s">
        <v>584</v>
      </c>
      <c r="J15" s="208" t="s">
        <v>585</v>
      </c>
      <c r="K15" s="208" t="s">
        <v>591</v>
      </c>
      <c r="L15" s="208" t="s">
        <v>32</v>
      </c>
      <c r="M15" s="208" t="s">
        <v>586</v>
      </c>
      <c r="N15" s="209" t="s">
        <v>587</v>
      </c>
      <c r="O15" s="208" t="s">
        <v>588</v>
      </c>
      <c r="P15" s="213" t="s">
        <v>589</v>
      </c>
    </row>
    <row r="16" spans="1:16" s="7" customFormat="1" ht="12.75">
      <c r="A16" s="270" t="s">
        <v>573</v>
      </c>
      <c r="B16" s="270"/>
      <c r="C16" s="50" t="s">
        <v>888</v>
      </c>
      <c r="D16" s="269"/>
      <c r="E16" s="269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2"/>
    </row>
    <row r="17" spans="1:16" s="7" customFormat="1" ht="63.75">
      <c r="A17" s="270" t="s">
        <v>593</v>
      </c>
      <c r="B17" s="295" t="s">
        <v>889</v>
      </c>
      <c r="C17" s="296" t="s">
        <v>895</v>
      </c>
      <c r="D17" s="297" t="s">
        <v>714</v>
      </c>
      <c r="E17" s="284">
        <v>2</v>
      </c>
      <c r="F17" s="321"/>
      <c r="G17" s="321"/>
      <c r="H17" s="321"/>
      <c r="I17" s="321"/>
      <c r="J17" s="321"/>
      <c r="K17" s="321"/>
      <c r="L17" s="321"/>
      <c r="M17" s="321"/>
      <c r="N17" s="321"/>
      <c r="O17" s="321"/>
      <c r="P17" s="322"/>
    </row>
    <row r="18" spans="1:16" s="7" customFormat="1" ht="63.75">
      <c r="A18" s="270" t="s">
        <v>594</v>
      </c>
      <c r="B18" s="295" t="s">
        <v>889</v>
      </c>
      <c r="C18" s="296" t="s">
        <v>896</v>
      </c>
      <c r="D18" s="297" t="s">
        <v>714</v>
      </c>
      <c r="E18" s="284">
        <v>3</v>
      </c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2"/>
    </row>
    <row r="19" spans="1:16" s="7" customFormat="1" ht="63.75">
      <c r="A19" s="270" t="s">
        <v>595</v>
      </c>
      <c r="B19" s="295" t="s">
        <v>889</v>
      </c>
      <c r="C19" s="296" t="s">
        <v>897</v>
      </c>
      <c r="D19" s="297" t="s">
        <v>714</v>
      </c>
      <c r="E19" s="284">
        <v>1</v>
      </c>
      <c r="F19" s="321"/>
      <c r="G19" s="321"/>
      <c r="H19" s="321"/>
      <c r="I19" s="321"/>
      <c r="J19" s="321"/>
      <c r="K19" s="321"/>
      <c r="L19" s="321"/>
      <c r="M19" s="321"/>
      <c r="N19" s="321"/>
      <c r="O19" s="321"/>
      <c r="P19" s="322"/>
    </row>
    <row r="20" spans="1:16" s="7" customFormat="1" ht="63.75">
      <c r="A20" s="270" t="s">
        <v>596</v>
      </c>
      <c r="B20" s="295" t="s">
        <v>889</v>
      </c>
      <c r="C20" s="296" t="s">
        <v>898</v>
      </c>
      <c r="D20" s="297" t="s">
        <v>714</v>
      </c>
      <c r="E20" s="284">
        <v>3</v>
      </c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2"/>
    </row>
    <row r="21" spans="1:16" s="7" customFormat="1" ht="63.75">
      <c r="A21" s="270" t="s">
        <v>597</v>
      </c>
      <c r="B21" s="295" t="s">
        <v>889</v>
      </c>
      <c r="C21" s="296" t="s">
        <v>899</v>
      </c>
      <c r="D21" s="297" t="s">
        <v>714</v>
      </c>
      <c r="E21" s="284">
        <v>2</v>
      </c>
      <c r="F21" s="321"/>
      <c r="G21" s="321"/>
      <c r="H21" s="321"/>
      <c r="I21" s="321"/>
      <c r="J21" s="321"/>
      <c r="K21" s="321"/>
      <c r="L21" s="321"/>
      <c r="M21" s="321"/>
      <c r="N21" s="321"/>
      <c r="O21" s="321"/>
      <c r="P21" s="322"/>
    </row>
    <row r="22" spans="1:16" s="7" customFormat="1" ht="25.5">
      <c r="A22" s="270" t="s">
        <v>598</v>
      </c>
      <c r="B22" s="295" t="s">
        <v>889</v>
      </c>
      <c r="C22" s="296" t="s">
        <v>890</v>
      </c>
      <c r="D22" s="297" t="s">
        <v>36</v>
      </c>
      <c r="E22" s="284">
        <v>2</v>
      </c>
      <c r="F22" s="321"/>
      <c r="G22" s="321"/>
      <c r="H22" s="321"/>
      <c r="I22" s="321"/>
      <c r="J22" s="321"/>
      <c r="K22" s="321"/>
      <c r="L22" s="321"/>
      <c r="M22" s="321"/>
      <c r="N22" s="321"/>
      <c r="O22" s="321"/>
      <c r="P22" s="322"/>
    </row>
    <row r="23" spans="1:16" s="7" customFormat="1" ht="25.5">
      <c r="A23" s="270" t="s">
        <v>599</v>
      </c>
      <c r="B23" s="295" t="s">
        <v>889</v>
      </c>
      <c r="C23" s="316" t="s">
        <v>900</v>
      </c>
      <c r="D23" s="297" t="s">
        <v>750</v>
      </c>
      <c r="E23" s="284">
        <v>42</v>
      </c>
      <c r="F23" s="321"/>
      <c r="G23" s="321"/>
      <c r="H23" s="321"/>
      <c r="I23" s="321"/>
      <c r="J23" s="321"/>
      <c r="K23" s="321"/>
      <c r="L23" s="321"/>
      <c r="M23" s="321"/>
      <c r="N23" s="321"/>
      <c r="O23" s="321"/>
      <c r="P23" s="322"/>
    </row>
    <row r="24" spans="1:16" s="7" customFormat="1" ht="12.75">
      <c r="A24" s="270" t="s">
        <v>600</v>
      </c>
      <c r="B24" s="295" t="s">
        <v>889</v>
      </c>
      <c r="C24" s="316" t="s">
        <v>891</v>
      </c>
      <c r="D24" s="297" t="s">
        <v>750</v>
      </c>
      <c r="E24" s="284">
        <v>60</v>
      </c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2"/>
    </row>
    <row r="25" spans="1:16" s="7" customFormat="1" ht="12.75">
      <c r="A25" s="270" t="s">
        <v>601</v>
      </c>
      <c r="B25" s="295" t="s">
        <v>889</v>
      </c>
      <c r="C25" s="316" t="s">
        <v>892</v>
      </c>
      <c r="D25" s="297" t="s">
        <v>750</v>
      </c>
      <c r="E25" s="284">
        <v>60</v>
      </c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2"/>
    </row>
    <row r="26" spans="1:16" s="7" customFormat="1" ht="25.5">
      <c r="A26" s="270" t="s">
        <v>602</v>
      </c>
      <c r="B26" s="295" t="s">
        <v>889</v>
      </c>
      <c r="C26" s="316" t="s">
        <v>893</v>
      </c>
      <c r="D26" s="297" t="s">
        <v>44</v>
      </c>
      <c r="E26" s="284">
        <v>32</v>
      </c>
      <c r="F26" s="321"/>
      <c r="G26" s="321"/>
      <c r="H26" s="321"/>
      <c r="I26" s="321"/>
      <c r="J26" s="321"/>
      <c r="K26" s="321"/>
      <c r="L26" s="321"/>
      <c r="M26" s="321"/>
      <c r="N26" s="321"/>
      <c r="O26" s="321"/>
      <c r="P26" s="322"/>
    </row>
    <row r="27" spans="1:16" s="7" customFormat="1" ht="38.25">
      <c r="A27" s="270" t="s">
        <v>603</v>
      </c>
      <c r="B27" s="295" t="s">
        <v>889</v>
      </c>
      <c r="C27" s="316" t="s">
        <v>894</v>
      </c>
      <c r="D27" s="297" t="s">
        <v>714</v>
      </c>
      <c r="E27" s="284">
        <v>1</v>
      </c>
      <c r="F27" s="321"/>
      <c r="G27" s="321"/>
      <c r="H27" s="321"/>
      <c r="I27" s="321"/>
      <c r="J27" s="321"/>
      <c r="K27" s="321"/>
      <c r="L27" s="321"/>
      <c r="M27" s="321"/>
      <c r="N27" s="321"/>
      <c r="O27" s="321"/>
      <c r="P27" s="322"/>
    </row>
    <row r="28" spans="1:16" s="7" customFormat="1" ht="38.25">
      <c r="A28" s="270" t="s">
        <v>604</v>
      </c>
      <c r="B28" s="295" t="s">
        <v>889</v>
      </c>
      <c r="C28" s="316" t="s">
        <v>933</v>
      </c>
      <c r="D28" s="297" t="s">
        <v>714</v>
      </c>
      <c r="E28" s="284">
        <v>1</v>
      </c>
      <c r="F28" s="321"/>
      <c r="G28" s="321"/>
      <c r="H28" s="321"/>
      <c r="I28" s="321"/>
      <c r="J28" s="321"/>
      <c r="K28" s="321"/>
      <c r="L28" s="321"/>
      <c r="M28" s="321"/>
      <c r="N28" s="321"/>
      <c r="O28" s="321"/>
      <c r="P28" s="322"/>
    </row>
    <row r="29" spans="1:16" s="7" customFormat="1" ht="25.5">
      <c r="A29" s="270" t="s">
        <v>605</v>
      </c>
      <c r="B29" s="295" t="s">
        <v>889</v>
      </c>
      <c r="C29" s="316" t="s">
        <v>901</v>
      </c>
      <c r="D29" s="297" t="s">
        <v>714</v>
      </c>
      <c r="E29" s="284">
        <v>1</v>
      </c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322"/>
    </row>
    <row r="30" spans="1:16" s="7" customFormat="1" ht="12.75">
      <c r="A30" s="270" t="s">
        <v>606</v>
      </c>
      <c r="B30" s="295" t="s">
        <v>889</v>
      </c>
      <c r="C30" s="316" t="s">
        <v>902</v>
      </c>
      <c r="D30" s="297" t="s">
        <v>714</v>
      </c>
      <c r="E30" s="284">
        <v>1</v>
      </c>
      <c r="F30" s="321"/>
      <c r="G30" s="321"/>
      <c r="H30" s="321"/>
      <c r="I30" s="321"/>
      <c r="J30" s="321"/>
      <c r="K30" s="321"/>
      <c r="L30" s="321"/>
      <c r="M30" s="321"/>
      <c r="N30" s="321"/>
      <c r="O30" s="321"/>
      <c r="P30" s="322"/>
    </row>
    <row r="31" spans="1:16" s="7" customFormat="1" ht="25.5">
      <c r="A31" s="270" t="s">
        <v>607</v>
      </c>
      <c r="B31" s="295" t="s">
        <v>889</v>
      </c>
      <c r="C31" s="316" t="s">
        <v>903</v>
      </c>
      <c r="D31" s="297" t="s">
        <v>714</v>
      </c>
      <c r="E31" s="284">
        <v>1</v>
      </c>
      <c r="F31" s="321"/>
      <c r="G31" s="321"/>
      <c r="H31" s="321"/>
      <c r="I31" s="321"/>
      <c r="J31" s="321"/>
      <c r="K31" s="321"/>
      <c r="L31" s="321"/>
      <c r="M31" s="321"/>
      <c r="N31" s="321"/>
      <c r="O31" s="321"/>
      <c r="P31" s="322"/>
    </row>
    <row r="32" spans="1:16" s="7" customFormat="1" ht="25.5">
      <c r="A32" s="270" t="s">
        <v>608</v>
      </c>
      <c r="B32" s="295" t="s">
        <v>889</v>
      </c>
      <c r="C32" s="316" t="s">
        <v>934</v>
      </c>
      <c r="D32" s="297" t="s">
        <v>714</v>
      </c>
      <c r="E32" s="284">
        <v>1</v>
      </c>
      <c r="F32" s="321"/>
      <c r="G32" s="321"/>
      <c r="H32" s="321"/>
      <c r="I32" s="321"/>
      <c r="J32" s="321"/>
      <c r="K32" s="321"/>
      <c r="L32" s="321"/>
      <c r="M32" s="321"/>
      <c r="N32" s="321"/>
      <c r="O32" s="321"/>
      <c r="P32" s="322"/>
    </row>
    <row r="33" spans="1:16" s="7" customFormat="1" ht="12.75">
      <c r="A33" s="270" t="s">
        <v>609</v>
      </c>
      <c r="B33" s="295" t="s">
        <v>889</v>
      </c>
      <c r="C33" s="316" t="s">
        <v>936</v>
      </c>
      <c r="D33" s="297" t="s">
        <v>714</v>
      </c>
      <c r="E33" s="284">
        <v>1</v>
      </c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2"/>
    </row>
    <row r="34" spans="1:16" s="7" customFormat="1" ht="12.75">
      <c r="A34" s="270" t="s">
        <v>610</v>
      </c>
      <c r="B34" s="295" t="s">
        <v>889</v>
      </c>
      <c r="C34" s="316" t="s">
        <v>1160</v>
      </c>
      <c r="D34" s="297" t="s">
        <v>714</v>
      </c>
      <c r="E34" s="284">
        <v>1</v>
      </c>
      <c r="F34" s="321"/>
      <c r="G34" s="321"/>
      <c r="H34" s="321"/>
      <c r="I34" s="321"/>
      <c r="J34" s="321"/>
      <c r="K34" s="321"/>
      <c r="L34" s="321"/>
      <c r="M34" s="321"/>
      <c r="N34" s="321"/>
      <c r="O34" s="321"/>
      <c r="P34" s="322"/>
    </row>
    <row r="35" spans="1:16" s="7" customFormat="1" ht="12.75">
      <c r="A35" s="270" t="s">
        <v>611</v>
      </c>
      <c r="B35" s="295" t="s">
        <v>889</v>
      </c>
      <c r="C35" s="316" t="s">
        <v>1111</v>
      </c>
      <c r="D35" s="297" t="s">
        <v>36</v>
      </c>
      <c r="E35" s="284">
        <v>1</v>
      </c>
      <c r="F35" s="321"/>
      <c r="G35" s="321"/>
      <c r="H35" s="321"/>
      <c r="I35" s="321"/>
      <c r="J35" s="321"/>
      <c r="K35" s="321"/>
      <c r="L35" s="321"/>
      <c r="M35" s="321"/>
      <c r="N35" s="321"/>
      <c r="O35" s="321"/>
      <c r="P35" s="322"/>
    </row>
    <row r="36" spans="1:16" s="7" customFormat="1" ht="12.75">
      <c r="A36" s="270" t="s">
        <v>612</v>
      </c>
      <c r="B36" s="295" t="s">
        <v>889</v>
      </c>
      <c r="C36" s="316" t="s">
        <v>904</v>
      </c>
      <c r="D36" s="297" t="s">
        <v>714</v>
      </c>
      <c r="E36" s="284">
        <v>1</v>
      </c>
      <c r="F36" s="321"/>
      <c r="G36" s="321"/>
      <c r="H36" s="321"/>
      <c r="I36" s="321"/>
      <c r="J36" s="321"/>
      <c r="K36" s="321"/>
      <c r="L36" s="321"/>
      <c r="M36" s="321"/>
      <c r="N36" s="321"/>
      <c r="O36" s="321"/>
      <c r="P36" s="322"/>
    </row>
    <row r="37" spans="1:16" s="7" customFormat="1" ht="25.5">
      <c r="A37" s="270" t="s">
        <v>613</v>
      </c>
      <c r="B37" s="295" t="s">
        <v>889</v>
      </c>
      <c r="C37" s="316" t="s">
        <v>937</v>
      </c>
      <c r="D37" s="297" t="s">
        <v>714</v>
      </c>
      <c r="E37" s="284">
        <v>1</v>
      </c>
      <c r="F37" s="321"/>
      <c r="G37" s="321"/>
      <c r="H37" s="321"/>
      <c r="I37" s="321"/>
      <c r="J37" s="321"/>
      <c r="K37" s="321"/>
      <c r="L37" s="321"/>
      <c r="M37" s="321"/>
      <c r="N37" s="321"/>
      <c r="O37" s="321"/>
      <c r="P37" s="322"/>
    </row>
    <row r="38" spans="1:16" s="7" customFormat="1" ht="12.75">
      <c r="A38" s="270" t="s">
        <v>614</v>
      </c>
      <c r="B38" s="295" t="s">
        <v>889</v>
      </c>
      <c r="C38" s="316" t="s">
        <v>1112</v>
      </c>
      <c r="D38" s="297" t="s">
        <v>714</v>
      </c>
      <c r="E38" s="284">
        <v>1</v>
      </c>
      <c r="F38" s="321"/>
      <c r="G38" s="321"/>
      <c r="H38" s="321"/>
      <c r="I38" s="321"/>
      <c r="J38" s="321"/>
      <c r="K38" s="321"/>
      <c r="L38" s="321"/>
      <c r="M38" s="321"/>
      <c r="N38" s="321"/>
      <c r="O38" s="321"/>
      <c r="P38" s="322"/>
    </row>
    <row r="39" spans="1:16" s="7" customFormat="1" ht="25.5">
      <c r="A39" s="270" t="s">
        <v>615</v>
      </c>
      <c r="B39" s="295" t="s">
        <v>889</v>
      </c>
      <c r="C39" s="316" t="s">
        <v>1113</v>
      </c>
      <c r="D39" s="297" t="s">
        <v>714</v>
      </c>
      <c r="E39" s="284">
        <v>1</v>
      </c>
      <c r="F39" s="321"/>
      <c r="G39" s="321"/>
      <c r="H39" s="321"/>
      <c r="I39" s="321"/>
      <c r="J39" s="321"/>
      <c r="K39" s="321"/>
      <c r="L39" s="321"/>
      <c r="M39" s="321"/>
      <c r="N39" s="321"/>
      <c r="O39" s="321"/>
      <c r="P39" s="322"/>
    </row>
    <row r="40" spans="1:16" s="7" customFormat="1" ht="12.75">
      <c r="A40" s="270" t="s">
        <v>616</v>
      </c>
      <c r="B40" s="295" t="s">
        <v>889</v>
      </c>
      <c r="C40" s="316" t="s">
        <v>1114</v>
      </c>
      <c r="D40" s="297" t="s">
        <v>714</v>
      </c>
      <c r="E40" s="284">
        <v>1</v>
      </c>
      <c r="F40" s="321"/>
      <c r="G40" s="321"/>
      <c r="H40" s="321"/>
      <c r="I40" s="321"/>
      <c r="J40" s="321"/>
      <c r="K40" s="321"/>
      <c r="L40" s="321"/>
      <c r="M40" s="321"/>
      <c r="N40" s="321"/>
      <c r="O40" s="321"/>
      <c r="P40" s="322"/>
    </row>
    <row r="41" spans="1:16" s="7" customFormat="1" ht="12.75">
      <c r="A41" s="270" t="s">
        <v>617</v>
      </c>
      <c r="B41" s="295" t="s">
        <v>889</v>
      </c>
      <c r="C41" s="316" t="s">
        <v>905</v>
      </c>
      <c r="D41" s="297" t="s">
        <v>714</v>
      </c>
      <c r="E41" s="284">
        <v>1</v>
      </c>
      <c r="F41" s="321"/>
      <c r="G41" s="321"/>
      <c r="H41" s="321"/>
      <c r="I41" s="321"/>
      <c r="J41" s="321"/>
      <c r="K41" s="321"/>
      <c r="L41" s="321"/>
      <c r="M41" s="321"/>
      <c r="N41" s="321"/>
      <c r="O41" s="321"/>
      <c r="P41" s="322"/>
    </row>
    <row r="42" spans="1:16" s="7" customFormat="1" ht="12.75">
      <c r="A42" s="270" t="s">
        <v>618</v>
      </c>
      <c r="B42" s="295" t="s">
        <v>889</v>
      </c>
      <c r="C42" s="316" t="s">
        <v>906</v>
      </c>
      <c r="D42" s="297" t="s">
        <v>36</v>
      </c>
      <c r="E42" s="284">
        <v>1</v>
      </c>
      <c r="F42" s="321"/>
      <c r="G42" s="321"/>
      <c r="H42" s="321"/>
      <c r="I42" s="321"/>
      <c r="J42" s="321"/>
      <c r="K42" s="321"/>
      <c r="L42" s="321"/>
      <c r="M42" s="321"/>
      <c r="N42" s="321"/>
      <c r="O42" s="321"/>
      <c r="P42" s="322"/>
    </row>
    <row r="43" spans="1:16" s="7" customFormat="1" ht="12.75">
      <c r="A43" s="270" t="s">
        <v>619</v>
      </c>
      <c r="B43" s="295" t="s">
        <v>889</v>
      </c>
      <c r="C43" s="316" t="s">
        <v>906</v>
      </c>
      <c r="D43" s="297" t="s">
        <v>36</v>
      </c>
      <c r="E43" s="284">
        <v>1</v>
      </c>
      <c r="F43" s="321"/>
      <c r="G43" s="321"/>
      <c r="H43" s="321"/>
      <c r="I43" s="321"/>
      <c r="J43" s="321"/>
      <c r="K43" s="321"/>
      <c r="L43" s="321"/>
      <c r="M43" s="321"/>
      <c r="N43" s="321"/>
      <c r="O43" s="321"/>
      <c r="P43" s="322"/>
    </row>
    <row r="44" spans="1:16" s="7" customFormat="1" ht="12.75">
      <c r="A44" s="270" t="s">
        <v>620</v>
      </c>
      <c r="B44" s="295" t="s">
        <v>889</v>
      </c>
      <c r="C44" s="316" t="s">
        <v>907</v>
      </c>
      <c r="D44" s="297" t="s">
        <v>36</v>
      </c>
      <c r="E44" s="284">
        <v>1</v>
      </c>
      <c r="F44" s="321"/>
      <c r="G44" s="321"/>
      <c r="H44" s="321"/>
      <c r="I44" s="321"/>
      <c r="J44" s="321"/>
      <c r="K44" s="321"/>
      <c r="L44" s="321"/>
      <c r="M44" s="321"/>
      <c r="N44" s="321"/>
      <c r="O44" s="321"/>
      <c r="P44" s="322"/>
    </row>
    <row r="45" spans="1:16" s="7" customFormat="1" ht="25.5">
      <c r="A45" s="270" t="s">
        <v>621</v>
      </c>
      <c r="B45" s="295" t="s">
        <v>889</v>
      </c>
      <c r="C45" s="316" t="s">
        <v>1115</v>
      </c>
      <c r="D45" s="297" t="s">
        <v>36</v>
      </c>
      <c r="E45" s="284">
        <v>1</v>
      </c>
      <c r="F45" s="321"/>
      <c r="G45" s="321"/>
      <c r="H45" s="321"/>
      <c r="I45" s="321"/>
      <c r="J45" s="321"/>
      <c r="K45" s="321"/>
      <c r="L45" s="321"/>
      <c r="M45" s="321"/>
      <c r="N45" s="321"/>
      <c r="O45" s="321"/>
      <c r="P45" s="322"/>
    </row>
    <row r="46" spans="1:16" s="7" customFormat="1" ht="12.75">
      <c r="A46" s="270" t="s">
        <v>622</v>
      </c>
      <c r="B46" s="295" t="s">
        <v>889</v>
      </c>
      <c r="C46" s="316" t="s">
        <v>908</v>
      </c>
      <c r="D46" s="297" t="s">
        <v>714</v>
      </c>
      <c r="E46" s="284">
        <v>1</v>
      </c>
      <c r="F46" s="321"/>
      <c r="G46" s="321"/>
      <c r="H46" s="321"/>
      <c r="I46" s="321"/>
      <c r="J46" s="321"/>
      <c r="K46" s="321"/>
      <c r="L46" s="321"/>
      <c r="M46" s="321"/>
      <c r="N46" s="321"/>
      <c r="O46" s="321"/>
      <c r="P46" s="322"/>
    </row>
    <row r="47" spans="1:16" s="7" customFormat="1" ht="12.75">
      <c r="A47" s="270" t="s">
        <v>623</v>
      </c>
      <c r="B47" s="295" t="s">
        <v>889</v>
      </c>
      <c r="C47" s="316" t="s">
        <v>909</v>
      </c>
      <c r="D47" s="297" t="s">
        <v>750</v>
      </c>
      <c r="E47" s="284">
        <v>12</v>
      </c>
      <c r="F47" s="321"/>
      <c r="G47" s="321"/>
      <c r="H47" s="321"/>
      <c r="I47" s="321"/>
      <c r="J47" s="321"/>
      <c r="K47" s="321"/>
      <c r="L47" s="321"/>
      <c r="M47" s="321"/>
      <c r="N47" s="321"/>
      <c r="O47" s="321"/>
      <c r="P47" s="322"/>
    </row>
    <row r="48" spans="1:16" s="7" customFormat="1" ht="76.5">
      <c r="A48" s="270" t="s">
        <v>624</v>
      </c>
      <c r="B48" s="295" t="s">
        <v>889</v>
      </c>
      <c r="C48" s="316" t="s">
        <v>935</v>
      </c>
      <c r="D48" s="297" t="s">
        <v>714</v>
      </c>
      <c r="E48" s="284">
        <v>1</v>
      </c>
      <c r="F48" s="321"/>
      <c r="G48" s="321"/>
      <c r="H48" s="321"/>
      <c r="I48" s="321"/>
      <c r="J48" s="321"/>
      <c r="K48" s="321"/>
      <c r="L48" s="321"/>
      <c r="M48" s="321"/>
      <c r="N48" s="321"/>
      <c r="O48" s="321"/>
      <c r="P48" s="322"/>
    </row>
    <row r="49" spans="1:16" s="7" customFormat="1" ht="12.75">
      <c r="A49" s="270" t="s">
        <v>625</v>
      </c>
      <c r="B49" s="295" t="s">
        <v>889</v>
      </c>
      <c r="C49" s="316" t="s">
        <v>910</v>
      </c>
      <c r="D49" s="297" t="s">
        <v>714</v>
      </c>
      <c r="E49" s="284">
        <v>1</v>
      </c>
      <c r="F49" s="321"/>
      <c r="G49" s="321"/>
      <c r="H49" s="321"/>
      <c r="I49" s="321"/>
      <c r="J49" s="321"/>
      <c r="K49" s="321"/>
      <c r="L49" s="321"/>
      <c r="M49" s="321"/>
      <c r="N49" s="321"/>
      <c r="O49" s="321"/>
      <c r="P49" s="322"/>
    </row>
    <row r="50" spans="1:16" s="7" customFormat="1" ht="38.25">
      <c r="A50" s="270" t="s">
        <v>626</v>
      </c>
      <c r="B50" s="295" t="s">
        <v>889</v>
      </c>
      <c r="C50" s="316" t="s">
        <v>911</v>
      </c>
      <c r="D50" s="297" t="s">
        <v>714</v>
      </c>
      <c r="E50" s="284">
        <v>1</v>
      </c>
      <c r="F50" s="321"/>
      <c r="G50" s="321"/>
      <c r="H50" s="321"/>
      <c r="I50" s="321"/>
      <c r="J50" s="321"/>
      <c r="K50" s="321"/>
      <c r="L50" s="321"/>
      <c r="M50" s="321"/>
      <c r="N50" s="321"/>
      <c r="O50" s="321"/>
      <c r="P50" s="322"/>
    </row>
    <row r="51" spans="1:16" s="7" customFormat="1" ht="25.5">
      <c r="A51" s="270" t="s">
        <v>627</v>
      </c>
      <c r="B51" s="295" t="s">
        <v>889</v>
      </c>
      <c r="C51" s="316" t="s">
        <v>912</v>
      </c>
      <c r="D51" s="297" t="s">
        <v>36</v>
      </c>
      <c r="E51" s="284">
        <v>8</v>
      </c>
      <c r="F51" s="321"/>
      <c r="G51" s="321"/>
      <c r="H51" s="321"/>
      <c r="I51" s="321"/>
      <c r="J51" s="321"/>
      <c r="K51" s="321"/>
      <c r="L51" s="321"/>
      <c r="M51" s="321"/>
      <c r="N51" s="321"/>
      <c r="O51" s="321"/>
      <c r="P51" s="322"/>
    </row>
    <row r="52" spans="1:16" s="7" customFormat="1" ht="12.75">
      <c r="A52" s="270" t="s">
        <v>628</v>
      </c>
      <c r="B52" s="295" t="s">
        <v>889</v>
      </c>
      <c r="C52" s="316" t="s">
        <v>913</v>
      </c>
      <c r="D52" s="297" t="s">
        <v>36</v>
      </c>
      <c r="E52" s="284">
        <v>3</v>
      </c>
      <c r="F52" s="321"/>
      <c r="G52" s="321"/>
      <c r="H52" s="321"/>
      <c r="I52" s="321"/>
      <c r="J52" s="321"/>
      <c r="K52" s="321"/>
      <c r="L52" s="321"/>
      <c r="M52" s="321"/>
      <c r="N52" s="321"/>
      <c r="O52" s="321"/>
      <c r="P52" s="322"/>
    </row>
    <row r="53" spans="1:16" s="7" customFormat="1" ht="12.75">
      <c r="A53" s="270" t="s">
        <v>629</v>
      </c>
      <c r="B53" s="295" t="s">
        <v>889</v>
      </c>
      <c r="C53" s="316" t="s">
        <v>914</v>
      </c>
      <c r="D53" s="297" t="s">
        <v>36</v>
      </c>
      <c r="E53" s="284">
        <v>12</v>
      </c>
      <c r="F53" s="321"/>
      <c r="G53" s="321"/>
      <c r="H53" s="321"/>
      <c r="I53" s="321"/>
      <c r="J53" s="321"/>
      <c r="K53" s="321"/>
      <c r="L53" s="321"/>
      <c r="M53" s="321"/>
      <c r="N53" s="321"/>
      <c r="O53" s="321"/>
      <c r="P53" s="322"/>
    </row>
    <row r="54" spans="1:16" s="7" customFormat="1" ht="12.75">
      <c r="A54" s="270" t="s">
        <v>630</v>
      </c>
      <c r="B54" s="295" t="s">
        <v>889</v>
      </c>
      <c r="C54" s="316" t="s">
        <v>915</v>
      </c>
      <c r="D54" s="297" t="s">
        <v>36</v>
      </c>
      <c r="E54" s="284">
        <v>4</v>
      </c>
      <c r="F54" s="321"/>
      <c r="G54" s="321"/>
      <c r="H54" s="321"/>
      <c r="I54" s="321"/>
      <c r="J54" s="321"/>
      <c r="K54" s="321"/>
      <c r="L54" s="321"/>
      <c r="M54" s="321"/>
      <c r="N54" s="321"/>
      <c r="O54" s="321"/>
      <c r="P54" s="322"/>
    </row>
    <row r="55" spans="1:16" s="7" customFormat="1" ht="12.75">
      <c r="A55" s="270" t="s">
        <v>631</v>
      </c>
      <c r="B55" s="295" t="s">
        <v>889</v>
      </c>
      <c r="C55" s="316" t="s">
        <v>916</v>
      </c>
      <c r="D55" s="297" t="s">
        <v>36</v>
      </c>
      <c r="E55" s="284">
        <v>14</v>
      </c>
      <c r="F55" s="321"/>
      <c r="G55" s="321"/>
      <c r="H55" s="321"/>
      <c r="I55" s="321"/>
      <c r="J55" s="321"/>
      <c r="K55" s="321"/>
      <c r="L55" s="321"/>
      <c r="M55" s="321"/>
      <c r="N55" s="321"/>
      <c r="O55" s="321"/>
      <c r="P55" s="322"/>
    </row>
    <row r="56" spans="1:16" s="7" customFormat="1" ht="12.75">
      <c r="A56" s="270" t="s">
        <v>632</v>
      </c>
      <c r="B56" s="295" t="s">
        <v>889</v>
      </c>
      <c r="C56" s="316" t="s">
        <v>917</v>
      </c>
      <c r="D56" s="297" t="s">
        <v>36</v>
      </c>
      <c r="E56" s="284">
        <v>2</v>
      </c>
      <c r="F56" s="321"/>
      <c r="G56" s="321"/>
      <c r="H56" s="321"/>
      <c r="I56" s="321"/>
      <c r="J56" s="321"/>
      <c r="K56" s="321"/>
      <c r="L56" s="321"/>
      <c r="M56" s="321"/>
      <c r="N56" s="321"/>
      <c r="O56" s="321"/>
      <c r="P56" s="322"/>
    </row>
    <row r="57" spans="1:16" s="7" customFormat="1" ht="12.75">
      <c r="A57" s="270" t="s">
        <v>633</v>
      </c>
      <c r="B57" s="295" t="s">
        <v>889</v>
      </c>
      <c r="C57" s="316" t="s">
        <v>918</v>
      </c>
      <c r="D57" s="297" t="s">
        <v>36</v>
      </c>
      <c r="E57" s="284">
        <v>1</v>
      </c>
      <c r="F57" s="321"/>
      <c r="G57" s="321"/>
      <c r="H57" s="321"/>
      <c r="I57" s="321"/>
      <c r="J57" s="321"/>
      <c r="K57" s="321"/>
      <c r="L57" s="321"/>
      <c r="M57" s="321"/>
      <c r="N57" s="321"/>
      <c r="O57" s="321"/>
      <c r="P57" s="322"/>
    </row>
    <row r="58" spans="1:16" s="7" customFormat="1" ht="12.75">
      <c r="A58" s="270" t="s">
        <v>634</v>
      </c>
      <c r="B58" s="295" t="s">
        <v>889</v>
      </c>
      <c r="C58" s="316" t="s">
        <v>919</v>
      </c>
      <c r="D58" s="297" t="s">
        <v>36</v>
      </c>
      <c r="E58" s="284">
        <v>1</v>
      </c>
      <c r="F58" s="321"/>
      <c r="G58" s="321"/>
      <c r="H58" s="321"/>
      <c r="I58" s="321"/>
      <c r="J58" s="321"/>
      <c r="K58" s="321"/>
      <c r="L58" s="321"/>
      <c r="M58" s="321"/>
      <c r="N58" s="321"/>
      <c r="O58" s="321"/>
      <c r="P58" s="322"/>
    </row>
    <row r="59" spans="1:16" s="7" customFormat="1" ht="12.75">
      <c r="A59" s="270" t="s">
        <v>635</v>
      </c>
      <c r="B59" s="295" t="s">
        <v>889</v>
      </c>
      <c r="C59" s="316" t="s">
        <v>920</v>
      </c>
      <c r="D59" s="297" t="s">
        <v>36</v>
      </c>
      <c r="E59" s="284">
        <v>3</v>
      </c>
      <c r="F59" s="321"/>
      <c r="G59" s="321"/>
      <c r="H59" s="321"/>
      <c r="I59" s="321"/>
      <c r="J59" s="321"/>
      <c r="K59" s="321"/>
      <c r="L59" s="321"/>
      <c r="M59" s="321"/>
      <c r="N59" s="321"/>
      <c r="O59" s="321"/>
      <c r="P59" s="322"/>
    </row>
    <row r="60" spans="1:16" s="7" customFormat="1" ht="12.75">
      <c r="A60" s="270" t="s">
        <v>636</v>
      </c>
      <c r="B60" s="295" t="s">
        <v>889</v>
      </c>
      <c r="C60" s="316" t="s">
        <v>921</v>
      </c>
      <c r="D60" s="297" t="s">
        <v>36</v>
      </c>
      <c r="E60" s="284">
        <v>2</v>
      </c>
      <c r="F60" s="321"/>
      <c r="G60" s="321"/>
      <c r="H60" s="321"/>
      <c r="I60" s="321"/>
      <c r="J60" s="321"/>
      <c r="K60" s="321"/>
      <c r="L60" s="321"/>
      <c r="M60" s="321"/>
      <c r="N60" s="321"/>
      <c r="O60" s="321"/>
      <c r="P60" s="322"/>
    </row>
    <row r="61" spans="1:16" s="7" customFormat="1" ht="12.75">
      <c r="A61" s="270" t="s">
        <v>637</v>
      </c>
      <c r="B61" s="295" t="s">
        <v>889</v>
      </c>
      <c r="C61" s="316" t="s">
        <v>922</v>
      </c>
      <c r="D61" s="297" t="s">
        <v>36</v>
      </c>
      <c r="E61" s="284">
        <v>2</v>
      </c>
      <c r="F61" s="321"/>
      <c r="G61" s="321"/>
      <c r="H61" s="321"/>
      <c r="I61" s="321"/>
      <c r="J61" s="321"/>
      <c r="K61" s="321"/>
      <c r="L61" s="321"/>
      <c r="M61" s="321"/>
      <c r="N61" s="321"/>
      <c r="O61" s="321"/>
      <c r="P61" s="322"/>
    </row>
    <row r="62" spans="1:16" s="7" customFormat="1" ht="25.5">
      <c r="A62" s="270" t="s">
        <v>638</v>
      </c>
      <c r="B62" s="295" t="s">
        <v>889</v>
      </c>
      <c r="C62" s="316" t="s">
        <v>923</v>
      </c>
      <c r="D62" s="297" t="s">
        <v>714</v>
      </c>
      <c r="E62" s="284">
        <v>4</v>
      </c>
      <c r="F62" s="321"/>
      <c r="G62" s="321"/>
      <c r="H62" s="321"/>
      <c r="I62" s="321"/>
      <c r="J62" s="321"/>
      <c r="K62" s="321"/>
      <c r="L62" s="321"/>
      <c r="M62" s="321"/>
      <c r="N62" s="321"/>
      <c r="O62" s="321"/>
      <c r="P62" s="322"/>
    </row>
    <row r="63" spans="1:16" s="7" customFormat="1" ht="25.5">
      <c r="A63" s="270" t="s">
        <v>639</v>
      </c>
      <c r="B63" s="295" t="s">
        <v>889</v>
      </c>
      <c r="C63" s="316" t="s">
        <v>924</v>
      </c>
      <c r="D63" s="297" t="s">
        <v>714</v>
      </c>
      <c r="E63" s="284">
        <v>5</v>
      </c>
      <c r="F63" s="321"/>
      <c r="G63" s="321"/>
      <c r="H63" s="321"/>
      <c r="I63" s="321"/>
      <c r="J63" s="321"/>
      <c r="K63" s="321"/>
      <c r="L63" s="321"/>
      <c r="M63" s="321"/>
      <c r="N63" s="321"/>
      <c r="O63" s="321"/>
      <c r="P63" s="322"/>
    </row>
    <row r="64" spans="1:16" s="7" customFormat="1" ht="12.75">
      <c r="A64" s="270" t="s">
        <v>640</v>
      </c>
      <c r="B64" s="295" t="s">
        <v>889</v>
      </c>
      <c r="C64" s="316" t="s">
        <v>925</v>
      </c>
      <c r="D64" s="297" t="s">
        <v>714</v>
      </c>
      <c r="E64" s="284">
        <v>4</v>
      </c>
      <c r="F64" s="321"/>
      <c r="G64" s="321"/>
      <c r="H64" s="321"/>
      <c r="I64" s="321"/>
      <c r="J64" s="321"/>
      <c r="K64" s="321"/>
      <c r="L64" s="321"/>
      <c r="M64" s="321"/>
      <c r="N64" s="321"/>
      <c r="O64" s="321"/>
      <c r="P64" s="322"/>
    </row>
    <row r="65" spans="1:16" s="7" customFormat="1" ht="25.5">
      <c r="A65" s="270" t="s">
        <v>641</v>
      </c>
      <c r="B65" s="295" t="s">
        <v>889</v>
      </c>
      <c r="C65" s="316" t="s">
        <v>938</v>
      </c>
      <c r="D65" s="297" t="s">
        <v>750</v>
      </c>
      <c r="E65" s="284">
        <v>18</v>
      </c>
      <c r="F65" s="321"/>
      <c r="G65" s="321"/>
      <c r="H65" s="321"/>
      <c r="I65" s="321"/>
      <c r="J65" s="321"/>
      <c r="K65" s="321"/>
      <c r="L65" s="321"/>
      <c r="M65" s="321"/>
      <c r="N65" s="321"/>
      <c r="O65" s="321"/>
      <c r="P65" s="322"/>
    </row>
    <row r="66" spans="1:16" s="7" customFormat="1" ht="25.5">
      <c r="A66" s="270" t="s">
        <v>642</v>
      </c>
      <c r="B66" s="295" t="s">
        <v>889</v>
      </c>
      <c r="C66" s="316" t="s">
        <v>939</v>
      </c>
      <c r="D66" s="297" t="s">
        <v>750</v>
      </c>
      <c r="E66" s="284">
        <v>9</v>
      </c>
      <c r="F66" s="321"/>
      <c r="G66" s="321"/>
      <c r="H66" s="321"/>
      <c r="I66" s="321"/>
      <c r="J66" s="321"/>
      <c r="K66" s="321"/>
      <c r="L66" s="321"/>
      <c r="M66" s="321"/>
      <c r="N66" s="321"/>
      <c r="O66" s="321"/>
      <c r="P66" s="322"/>
    </row>
    <row r="67" spans="1:16" s="7" customFormat="1" ht="25.5">
      <c r="A67" s="270" t="s">
        <v>643</v>
      </c>
      <c r="B67" s="295" t="s">
        <v>889</v>
      </c>
      <c r="C67" s="316" t="s">
        <v>900</v>
      </c>
      <c r="D67" s="297" t="s">
        <v>750</v>
      </c>
      <c r="E67" s="284">
        <v>12</v>
      </c>
      <c r="F67" s="321"/>
      <c r="G67" s="321"/>
      <c r="H67" s="321"/>
      <c r="I67" s="321"/>
      <c r="J67" s="321"/>
      <c r="K67" s="321"/>
      <c r="L67" s="321"/>
      <c r="M67" s="321"/>
      <c r="N67" s="321"/>
      <c r="O67" s="321"/>
      <c r="P67" s="322"/>
    </row>
    <row r="68" spans="1:16" s="7" customFormat="1" ht="25.5">
      <c r="A68" s="270" t="s">
        <v>644</v>
      </c>
      <c r="B68" s="295" t="s">
        <v>889</v>
      </c>
      <c r="C68" s="316" t="s">
        <v>940</v>
      </c>
      <c r="D68" s="297" t="s">
        <v>750</v>
      </c>
      <c r="E68" s="284">
        <v>3</v>
      </c>
      <c r="F68" s="321"/>
      <c r="G68" s="321"/>
      <c r="H68" s="321"/>
      <c r="I68" s="321"/>
      <c r="J68" s="321"/>
      <c r="K68" s="321"/>
      <c r="L68" s="321"/>
      <c r="M68" s="321"/>
      <c r="N68" s="321"/>
      <c r="O68" s="321"/>
      <c r="P68" s="322"/>
    </row>
    <row r="69" spans="1:16" s="7" customFormat="1" ht="25.5">
      <c r="A69" s="270" t="s">
        <v>645</v>
      </c>
      <c r="B69" s="295" t="s">
        <v>889</v>
      </c>
      <c r="C69" s="316" t="s">
        <v>926</v>
      </c>
      <c r="D69" s="297" t="s">
        <v>44</v>
      </c>
      <c r="E69" s="284">
        <v>4</v>
      </c>
      <c r="F69" s="321"/>
      <c r="G69" s="321"/>
      <c r="H69" s="321"/>
      <c r="I69" s="321"/>
      <c r="J69" s="321"/>
      <c r="K69" s="321"/>
      <c r="L69" s="321"/>
      <c r="M69" s="321"/>
      <c r="N69" s="321"/>
      <c r="O69" s="321"/>
      <c r="P69" s="322"/>
    </row>
    <row r="70" spans="1:16" s="7" customFormat="1" ht="25.5">
      <c r="A70" s="270" t="s">
        <v>646</v>
      </c>
      <c r="B70" s="295" t="s">
        <v>889</v>
      </c>
      <c r="C70" s="316" t="s">
        <v>927</v>
      </c>
      <c r="D70" s="297" t="s">
        <v>44</v>
      </c>
      <c r="E70" s="284">
        <v>4</v>
      </c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2"/>
    </row>
    <row r="71" spans="1:16" s="7" customFormat="1" ht="25.5">
      <c r="A71" s="270" t="s">
        <v>647</v>
      </c>
      <c r="B71" s="295" t="s">
        <v>889</v>
      </c>
      <c r="C71" s="316" t="s">
        <v>941</v>
      </c>
      <c r="D71" s="297" t="s">
        <v>714</v>
      </c>
      <c r="E71" s="284">
        <v>1</v>
      </c>
      <c r="F71" s="321"/>
      <c r="G71" s="321"/>
      <c r="H71" s="321"/>
      <c r="I71" s="321"/>
      <c r="J71" s="321"/>
      <c r="K71" s="321"/>
      <c r="L71" s="321"/>
      <c r="M71" s="321"/>
      <c r="N71" s="321"/>
      <c r="O71" s="321"/>
      <c r="P71" s="322"/>
    </row>
    <row r="72" spans="1:16" s="7" customFormat="1" ht="12.75">
      <c r="A72" s="270" t="s">
        <v>648</v>
      </c>
      <c r="B72" s="295" t="s">
        <v>889</v>
      </c>
      <c r="C72" s="316" t="s">
        <v>942</v>
      </c>
      <c r="D72" s="297" t="s">
        <v>714</v>
      </c>
      <c r="E72" s="284">
        <v>1</v>
      </c>
      <c r="F72" s="321"/>
      <c r="G72" s="321"/>
      <c r="H72" s="321"/>
      <c r="I72" s="321"/>
      <c r="J72" s="321"/>
      <c r="K72" s="321"/>
      <c r="L72" s="321"/>
      <c r="M72" s="321"/>
      <c r="N72" s="321"/>
      <c r="O72" s="321"/>
      <c r="P72" s="322"/>
    </row>
    <row r="73" spans="1:16" s="7" customFormat="1" ht="12.75">
      <c r="A73" s="270" t="s">
        <v>649</v>
      </c>
      <c r="B73" s="295" t="s">
        <v>889</v>
      </c>
      <c r="C73" s="316" t="s">
        <v>928</v>
      </c>
      <c r="D73" s="297" t="s">
        <v>714</v>
      </c>
      <c r="E73" s="284">
        <v>1</v>
      </c>
      <c r="F73" s="321"/>
      <c r="G73" s="321"/>
      <c r="H73" s="321"/>
      <c r="I73" s="321"/>
      <c r="J73" s="321"/>
      <c r="K73" s="321"/>
      <c r="L73" s="321"/>
      <c r="M73" s="321"/>
      <c r="N73" s="321"/>
      <c r="O73" s="321"/>
      <c r="P73" s="322"/>
    </row>
    <row r="74" spans="1:16" s="7" customFormat="1" ht="12.75">
      <c r="A74" s="270" t="s">
        <v>650</v>
      </c>
      <c r="B74" s="295" t="s">
        <v>889</v>
      </c>
      <c r="C74" s="316" t="s">
        <v>929</v>
      </c>
      <c r="D74" s="297" t="s">
        <v>714</v>
      </c>
      <c r="E74" s="284">
        <v>1</v>
      </c>
      <c r="F74" s="321"/>
      <c r="G74" s="321"/>
      <c r="H74" s="321"/>
      <c r="I74" s="321"/>
      <c r="J74" s="321"/>
      <c r="K74" s="321"/>
      <c r="L74" s="321"/>
      <c r="M74" s="321"/>
      <c r="N74" s="321"/>
      <c r="O74" s="321"/>
      <c r="P74" s="322"/>
    </row>
    <row r="75" spans="1:16" s="7" customFormat="1" ht="12.75">
      <c r="A75" s="270" t="s">
        <v>651</v>
      </c>
      <c r="B75" s="295" t="s">
        <v>889</v>
      </c>
      <c r="C75" s="316" t="s">
        <v>930</v>
      </c>
      <c r="D75" s="297" t="s">
        <v>714</v>
      </c>
      <c r="E75" s="284">
        <v>1</v>
      </c>
      <c r="F75" s="321"/>
      <c r="G75" s="321"/>
      <c r="H75" s="321"/>
      <c r="I75" s="321"/>
      <c r="J75" s="321"/>
      <c r="K75" s="321"/>
      <c r="L75" s="321"/>
      <c r="M75" s="321"/>
      <c r="N75" s="321"/>
      <c r="O75" s="321"/>
      <c r="P75" s="322"/>
    </row>
    <row r="76" spans="1:16" s="7" customFormat="1" ht="12.75">
      <c r="A76" s="270" t="s">
        <v>652</v>
      </c>
      <c r="B76" s="295" t="s">
        <v>889</v>
      </c>
      <c r="C76" s="316" t="s">
        <v>0</v>
      </c>
      <c r="D76" s="297" t="s">
        <v>714</v>
      </c>
      <c r="E76" s="284">
        <v>1</v>
      </c>
      <c r="F76" s="321"/>
      <c r="G76" s="321"/>
      <c r="H76" s="321"/>
      <c r="I76" s="321"/>
      <c r="J76" s="321"/>
      <c r="K76" s="321"/>
      <c r="L76" s="321"/>
      <c r="M76" s="321"/>
      <c r="N76" s="321"/>
      <c r="O76" s="321"/>
      <c r="P76" s="322"/>
    </row>
    <row r="77" spans="1:16" s="7" customFormat="1" ht="12.75">
      <c r="A77" s="270" t="s">
        <v>653</v>
      </c>
      <c r="B77" s="295" t="s">
        <v>889</v>
      </c>
      <c r="C77" s="316" t="s">
        <v>931</v>
      </c>
      <c r="D77" s="297" t="s">
        <v>714</v>
      </c>
      <c r="E77" s="284">
        <v>1</v>
      </c>
      <c r="F77" s="321"/>
      <c r="G77" s="321"/>
      <c r="H77" s="321"/>
      <c r="I77" s="321"/>
      <c r="J77" s="321"/>
      <c r="K77" s="321"/>
      <c r="L77" s="321"/>
      <c r="M77" s="321"/>
      <c r="N77" s="321"/>
      <c r="O77" s="321"/>
      <c r="P77" s="322"/>
    </row>
    <row r="78" spans="1:16" s="7" customFormat="1" ht="12.75">
      <c r="A78" s="270" t="s">
        <v>654</v>
      </c>
      <c r="B78" s="295" t="s">
        <v>889</v>
      </c>
      <c r="C78" s="316" t="s">
        <v>932</v>
      </c>
      <c r="D78" s="297" t="s">
        <v>714</v>
      </c>
      <c r="E78" s="284">
        <v>1</v>
      </c>
      <c r="F78" s="321"/>
      <c r="G78" s="321"/>
      <c r="H78" s="321"/>
      <c r="I78" s="321"/>
      <c r="J78" s="321"/>
      <c r="K78" s="321"/>
      <c r="L78" s="321"/>
      <c r="M78" s="321"/>
      <c r="N78" s="321"/>
      <c r="O78" s="321"/>
      <c r="P78" s="322"/>
    </row>
    <row r="79" spans="1:16" s="7" customFormat="1" ht="12.75">
      <c r="A79" s="270" t="s">
        <v>655</v>
      </c>
      <c r="B79" s="268"/>
      <c r="C79" s="317" t="s">
        <v>943</v>
      </c>
      <c r="D79" s="267"/>
      <c r="E79" s="267"/>
      <c r="F79" s="321"/>
      <c r="G79" s="321"/>
      <c r="H79" s="321"/>
      <c r="I79" s="321"/>
      <c r="J79" s="321"/>
      <c r="K79" s="321"/>
      <c r="L79" s="321"/>
      <c r="M79" s="321"/>
      <c r="N79" s="321"/>
      <c r="O79" s="321"/>
      <c r="P79" s="322"/>
    </row>
    <row r="80" spans="1:16" s="7" customFormat="1" ht="25.5">
      <c r="A80" s="270" t="s">
        <v>656</v>
      </c>
      <c r="B80" s="295" t="s">
        <v>889</v>
      </c>
      <c r="C80" s="316" t="s">
        <v>1116</v>
      </c>
      <c r="D80" s="297" t="s">
        <v>38</v>
      </c>
      <c r="E80" s="284">
        <v>1550</v>
      </c>
      <c r="F80" s="321"/>
      <c r="G80" s="321"/>
      <c r="H80" s="321"/>
      <c r="I80" s="321"/>
      <c r="J80" s="321"/>
      <c r="K80" s="321"/>
      <c r="L80" s="321"/>
      <c r="M80" s="321"/>
      <c r="N80" s="321"/>
      <c r="O80" s="321"/>
      <c r="P80" s="322"/>
    </row>
    <row r="81" spans="1:16" s="7" customFormat="1" ht="14.25">
      <c r="A81" s="270" t="s">
        <v>657</v>
      </c>
      <c r="B81" s="295" t="s">
        <v>889</v>
      </c>
      <c r="C81" s="316" t="s">
        <v>1117</v>
      </c>
      <c r="D81" s="297" t="s">
        <v>78</v>
      </c>
      <c r="E81" s="284">
        <v>150</v>
      </c>
      <c r="F81" s="321"/>
      <c r="G81" s="321"/>
      <c r="H81" s="321"/>
      <c r="I81" s="321"/>
      <c r="J81" s="321"/>
      <c r="K81" s="321"/>
      <c r="L81" s="321"/>
      <c r="M81" s="321"/>
      <c r="N81" s="321"/>
      <c r="O81" s="321"/>
      <c r="P81" s="322"/>
    </row>
    <row r="82" spans="1:16" s="7" customFormat="1" ht="12.75">
      <c r="A82" s="270" t="s">
        <v>658</v>
      </c>
      <c r="B82" s="295" t="s">
        <v>889</v>
      </c>
      <c r="C82" s="316" t="s">
        <v>944</v>
      </c>
      <c r="D82" s="297" t="s">
        <v>36</v>
      </c>
      <c r="E82" s="284">
        <v>500</v>
      </c>
      <c r="F82" s="321"/>
      <c r="G82" s="321"/>
      <c r="H82" s="321"/>
      <c r="I82" s="321"/>
      <c r="J82" s="321"/>
      <c r="K82" s="321"/>
      <c r="L82" s="321"/>
      <c r="M82" s="321"/>
      <c r="N82" s="321"/>
      <c r="O82" s="321"/>
      <c r="P82" s="322"/>
    </row>
    <row r="83" spans="1:16" s="7" customFormat="1" ht="12.75">
      <c r="A83" s="270" t="s">
        <v>659</v>
      </c>
      <c r="B83" s="295" t="s">
        <v>889</v>
      </c>
      <c r="C83" s="316" t="s">
        <v>945</v>
      </c>
      <c r="D83" s="297" t="s">
        <v>38</v>
      </c>
      <c r="E83" s="284">
        <v>140</v>
      </c>
      <c r="F83" s="321"/>
      <c r="G83" s="321"/>
      <c r="H83" s="321"/>
      <c r="I83" s="321"/>
      <c r="J83" s="321"/>
      <c r="K83" s="321"/>
      <c r="L83" s="321"/>
      <c r="M83" s="321"/>
      <c r="N83" s="321"/>
      <c r="O83" s="321"/>
      <c r="P83" s="322"/>
    </row>
    <row r="84" spans="1:16" s="7" customFormat="1" ht="12.75">
      <c r="A84" s="270" t="s">
        <v>660</v>
      </c>
      <c r="B84" s="295" t="s">
        <v>889</v>
      </c>
      <c r="C84" s="316" t="s">
        <v>966</v>
      </c>
      <c r="D84" s="297" t="s">
        <v>36</v>
      </c>
      <c r="E84" s="284">
        <v>2</v>
      </c>
      <c r="F84" s="321"/>
      <c r="G84" s="321"/>
      <c r="H84" s="321"/>
      <c r="I84" s="321"/>
      <c r="J84" s="321"/>
      <c r="K84" s="321"/>
      <c r="L84" s="321"/>
      <c r="M84" s="321"/>
      <c r="N84" s="321"/>
      <c r="O84" s="321"/>
      <c r="P84" s="322"/>
    </row>
    <row r="85" spans="1:16" s="7" customFormat="1" ht="12.75">
      <c r="A85" s="270" t="s">
        <v>661</v>
      </c>
      <c r="B85" s="295" t="s">
        <v>889</v>
      </c>
      <c r="C85" s="316" t="s">
        <v>946</v>
      </c>
      <c r="D85" s="297" t="s">
        <v>36</v>
      </c>
      <c r="E85" s="284">
        <v>2</v>
      </c>
      <c r="F85" s="321"/>
      <c r="G85" s="321"/>
      <c r="H85" s="321"/>
      <c r="I85" s="321"/>
      <c r="J85" s="321"/>
      <c r="K85" s="321"/>
      <c r="L85" s="321"/>
      <c r="M85" s="321"/>
      <c r="N85" s="321"/>
      <c r="O85" s="321"/>
      <c r="P85" s="322"/>
    </row>
    <row r="86" spans="1:16" s="7" customFormat="1" ht="12.75">
      <c r="A86" s="270" t="s">
        <v>662</v>
      </c>
      <c r="B86" s="295" t="s">
        <v>889</v>
      </c>
      <c r="C86" s="316" t="s">
        <v>947</v>
      </c>
      <c r="D86" s="297" t="s">
        <v>36</v>
      </c>
      <c r="E86" s="284">
        <v>30</v>
      </c>
      <c r="F86" s="321"/>
      <c r="G86" s="321"/>
      <c r="H86" s="321"/>
      <c r="I86" s="321"/>
      <c r="J86" s="321"/>
      <c r="K86" s="321"/>
      <c r="L86" s="321"/>
      <c r="M86" s="321"/>
      <c r="N86" s="321"/>
      <c r="O86" s="321"/>
      <c r="P86" s="322"/>
    </row>
    <row r="87" spans="1:16" s="7" customFormat="1" ht="12.75">
      <c r="A87" s="270" t="s">
        <v>663</v>
      </c>
      <c r="B87" s="295" t="s">
        <v>889</v>
      </c>
      <c r="C87" s="316" t="s">
        <v>948</v>
      </c>
      <c r="D87" s="297" t="s">
        <v>36</v>
      </c>
      <c r="E87" s="284">
        <v>30</v>
      </c>
      <c r="F87" s="321"/>
      <c r="G87" s="321"/>
      <c r="H87" s="321"/>
      <c r="I87" s="321"/>
      <c r="J87" s="321"/>
      <c r="K87" s="321"/>
      <c r="L87" s="321"/>
      <c r="M87" s="321"/>
      <c r="N87" s="321"/>
      <c r="O87" s="321"/>
      <c r="P87" s="322"/>
    </row>
    <row r="88" spans="1:16" s="7" customFormat="1" ht="12.75">
      <c r="A88" s="270" t="s">
        <v>664</v>
      </c>
      <c r="B88" s="295" t="s">
        <v>889</v>
      </c>
      <c r="C88" s="316" t="s">
        <v>949</v>
      </c>
      <c r="D88" s="297" t="s">
        <v>36</v>
      </c>
      <c r="E88" s="284">
        <v>4</v>
      </c>
      <c r="F88" s="321"/>
      <c r="G88" s="321"/>
      <c r="H88" s="321"/>
      <c r="I88" s="321"/>
      <c r="J88" s="321"/>
      <c r="K88" s="321"/>
      <c r="L88" s="321"/>
      <c r="M88" s="321"/>
      <c r="N88" s="321"/>
      <c r="O88" s="321"/>
      <c r="P88" s="322"/>
    </row>
    <row r="89" spans="1:16" s="7" customFormat="1" ht="25.5">
      <c r="A89" s="270" t="s">
        <v>665</v>
      </c>
      <c r="B89" s="295" t="s">
        <v>889</v>
      </c>
      <c r="C89" s="316" t="s">
        <v>950</v>
      </c>
      <c r="D89" s="297" t="s">
        <v>36</v>
      </c>
      <c r="E89" s="284">
        <v>1</v>
      </c>
      <c r="F89" s="321"/>
      <c r="G89" s="321"/>
      <c r="H89" s="321"/>
      <c r="I89" s="321"/>
      <c r="J89" s="321"/>
      <c r="K89" s="321"/>
      <c r="L89" s="321"/>
      <c r="M89" s="321"/>
      <c r="N89" s="321"/>
      <c r="O89" s="321"/>
      <c r="P89" s="322"/>
    </row>
    <row r="90" spans="1:16" s="7" customFormat="1" ht="25.5">
      <c r="A90" s="270" t="s">
        <v>666</v>
      </c>
      <c r="B90" s="295" t="s">
        <v>889</v>
      </c>
      <c r="C90" s="316" t="s">
        <v>951</v>
      </c>
      <c r="D90" s="297" t="s">
        <v>36</v>
      </c>
      <c r="E90" s="284">
        <v>1</v>
      </c>
      <c r="F90" s="321"/>
      <c r="G90" s="321"/>
      <c r="H90" s="321"/>
      <c r="I90" s="321"/>
      <c r="J90" s="321"/>
      <c r="K90" s="321"/>
      <c r="L90" s="321"/>
      <c r="M90" s="321"/>
      <c r="N90" s="321"/>
      <c r="O90" s="321"/>
      <c r="P90" s="322"/>
    </row>
    <row r="91" spans="1:16" s="7" customFormat="1" ht="12.75">
      <c r="A91" s="270" t="s">
        <v>667</v>
      </c>
      <c r="B91" s="295" t="s">
        <v>889</v>
      </c>
      <c r="C91" s="316" t="s">
        <v>952</v>
      </c>
      <c r="D91" s="297" t="s">
        <v>36</v>
      </c>
      <c r="E91" s="284">
        <v>8</v>
      </c>
      <c r="F91" s="321"/>
      <c r="G91" s="321"/>
      <c r="H91" s="321"/>
      <c r="I91" s="321"/>
      <c r="J91" s="321"/>
      <c r="K91" s="321"/>
      <c r="L91" s="321"/>
      <c r="M91" s="321"/>
      <c r="N91" s="321"/>
      <c r="O91" s="321"/>
      <c r="P91" s="322"/>
    </row>
    <row r="92" spans="1:16" s="7" customFormat="1" ht="12.75">
      <c r="A92" s="270" t="s">
        <v>668</v>
      </c>
      <c r="B92" s="295" t="s">
        <v>889</v>
      </c>
      <c r="C92" s="316" t="s">
        <v>953</v>
      </c>
      <c r="D92" s="297" t="s">
        <v>36</v>
      </c>
      <c r="E92" s="284">
        <v>30</v>
      </c>
      <c r="F92" s="321"/>
      <c r="G92" s="321"/>
      <c r="H92" s="321"/>
      <c r="I92" s="321"/>
      <c r="J92" s="321"/>
      <c r="K92" s="321"/>
      <c r="L92" s="321"/>
      <c r="M92" s="321"/>
      <c r="N92" s="321"/>
      <c r="O92" s="321"/>
      <c r="P92" s="322"/>
    </row>
    <row r="93" spans="1:16" s="7" customFormat="1" ht="12.75">
      <c r="A93" s="270" t="s">
        <v>669</v>
      </c>
      <c r="B93" s="295" t="s">
        <v>889</v>
      </c>
      <c r="C93" s="316" t="s">
        <v>954</v>
      </c>
      <c r="D93" s="297" t="s">
        <v>36</v>
      </c>
      <c r="E93" s="284">
        <v>2</v>
      </c>
      <c r="F93" s="255"/>
      <c r="G93" s="255"/>
      <c r="H93" s="255"/>
      <c r="I93" s="244"/>
      <c r="J93" s="244"/>
      <c r="K93" s="244"/>
      <c r="L93" s="244"/>
      <c r="M93" s="244"/>
      <c r="N93" s="244"/>
      <c r="O93" s="244"/>
      <c r="P93" s="244"/>
    </row>
    <row r="94" spans="1:16" s="7" customFormat="1" ht="25.5">
      <c r="A94" s="270" t="s">
        <v>670</v>
      </c>
      <c r="B94" s="295" t="s">
        <v>889</v>
      </c>
      <c r="C94" s="316" t="s">
        <v>1118</v>
      </c>
      <c r="D94" s="297" t="s">
        <v>38</v>
      </c>
      <c r="E94" s="284">
        <v>18</v>
      </c>
      <c r="F94" s="255"/>
      <c r="G94" s="255"/>
      <c r="H94" s="255"/>
      <c r="I94" s="244"/>
      <c r="J94" s="244"/>
      <c r="K94" s="244"/>
      <c r="L94" s="244"/>
      <c r="M94" s="244"/>
      <c r="N94" s="244"/>
      <c r="O94" s="244"/>
      <c r="P94" s="244"/>
    </row>
    <row r="95" spans="1:16" s="7" customFormat="1" ht="38.25">
      <c r="A95" s="270" t="s">
        <v>671</v>
      </c>
      <c r="B95" s="295" t="s">
        <v>889</v>
      </c>
      <c r="C95" s="316" t="s">
        <v>967</v>
      </c>
      <c r="D95" s="297" t="s">
        <v>38</v>
      </c>
      <c r="E95" s="284">
        <v>3</v>
      </c>
      <c r="F95" s="255"/>
      <c r="G95" s="255"/>
      <c r="H95" s="255"/>
      <c r="I95" s="244"/>
      <c r="J95" s="244"/>
      <c r="K95" s="244"/>
      <c r="L95" s="244"/>
      <c r="M95" s="244"/>
      <c r="N95" s="244"/>
      <c r="O95" s="244"/>
      <c r="P95" s="244"/>
    </row>
    <row r="96" spans="1:16" s="7" customFormat="1" ht="12.75">
      <c r="A96" s="270" t="s">
        <v>672</v>
      </c>
      <c r="B96" s="295" t="s">
        <v>889</v>
      </c>
      <c r="C96" s="316" t="s">
        <v>968</v>
      </c>
      <c r="D96" s="297" t="s">
        <v>714</v>
      </c>
      <c r="E96" s="284">
        <v>4</v>
      </c>
      <c r="F96" s="255"/>
      <c r="G96" s="255"/>
      <c r="H96" s="255"/>
      <c r="I96" s="244"/>
      <c r="J96" s="244"/>
      <c r="K96" s="244"/>
      <c r="L96" s="244"/>
      <c r="M96" s="244"/>
      <c r="N96" s="244"/>
      <c r="O96" s="244"/>
      <c r="P96" s="244"/>
    </row>
    <row r="97" spans="1:16" s="7" customFormat="1" ht="12.75">
      <c r="A97" s="270" t="s">
        <v>673</v>
      </c>
      <c r="B97" s="295" t="s">
        <v>889</v>
      </c>
      <c r="C97" s="316" t="s">
        <v>955</v>
      </c>
      <c r="D97" s="297" t="s">
        <v>714</v>
      </c>
      <c r="E97" s="284">
        <v>1</v>
      </c>
      <c r="F97" s="255"/>
      <c r="G97" s="255"/>
      <c r="H97" s="255"/>
      <c r="I97" s="244"/>
      <c r="J97" s="244"/>
      <c r="K97" s="244"/>
      <c r="L97" s="244"/>
      <c r="M97" s="244"/>
      <c r="N97" s="244"/>
      <c r="O97" s="244"/>
      <c r="P97" s="244"/>
    </row>
    <row r="98" spans="1:16" s="7" customFormat="1" ht="12.75">
      <c r="A98" s="270" t="s">
        <v>674</v>
      </c>
      <c r="B98" s="295" t="s">
        <v>889</v>
      </c>
      <c r="C98" s="316" t="s">
        <v>956</v>
      </c>
      <c r="D98" s="297" t="s">
        <v>750</v>
      </c>
      <c r="E98" s="284">
        <v>40</v>
      </c>
      <c r="F98" s="255"/>
      <c r="G98" s="255"/>
      <c r="H98" s="255"/>
      <c r="I98" s="244"/>
      <c r="J98" s="244"/>
      <c r="K98" s="244"/>
      <c r="L98" s="244"/>
      <c r="M98" s="244"/>
      <c r="N98" s="244"/>
      <c r="O98" s="244"/>
      <c r="P98" s="244"/>
    </row>
    <row r="99" spans="1:16" s="7" customFormat="1" ht="12.75">
      <c r="A99" s="270" t="s">
        <v>675</v>
      </c>
      <c r="B99" s="295" t="s">
        <v>889</v>
      </c>
      <c r="C99" s="296" t="s">
        <v>957</v>
      </c>
      <c r="D99" s="297" t="s">
        <v>714</v>
      </c>
      <c r="E99" s="284">
        <v>1</v>
      </c>
      <c r="F99" s="255"/>
      <c r="G99" s="255"/>
      <c r="H99" s="255"/>
      <c r="I99" s="244"/>
      <c r="J99" s="244"/>
      <c r="K99" s="244"/>
      <c r="L99" s="244"/>
      <c r="M99" s="244"/>
      <c r="N99" s="244"/>
      <c r="O99" s="244"/>
      <c r="P99" s="244"/>
    </row>
    <row r="100" spans="1:16" s="7" customFormat="1" ht="12.75">
      <c r="A100" s="270" t="s">
        <v>676</v>
      </c>
      <c r="B100" s="295" t="s">
        <v>889</v>
      </c>
      <c r="C100" s="296" t="s">
        <v>958</v>
      </c>
      <c r="D100" s="297" t="s">
        <v>714</v>
      </c>
      <c r="E100" s="284">
        <v>1</v>
      </c>
      <c r="F100" s="255"/>
      <c r="G100" s="255"/>
      <c r="H100" s="255"/>
      <c r="I100" s="244"/>
      <c r="J100" s="244"/>
      <c r="K100" s="244"/>
      <c r="L100" s="244"/>
      <c r="M100" s="244"/>
      <c r="N100" s="244"/>
      <c r="O100" s="244"/>
      <c r="P100" s="244"/>
    </row>
    <row r="101" spans="1:16" s="7" customFormat="1" ht="25.5">
      <c r="A101" s="270" t="s">
        <v>677</v>
      </c>
      <c r="B101" s="295" t="s">
        <v>889</v>
      </c>
      <c r="C101" s="296" t="s">
        <v>959</v>
      </c>
      <c r="D101" s="297" t="s">
        <v>714</v>
      </c>
      <c r="E101" s="284">
        <v>1</v>
      </c>
      <c r="F101" s="255"/>
      <c r="G101" s="255"/>
      <c r="H101" s="255"/>
      <c r="I101" s="244"/>
      <c r="J101" s="244"/>
      <c r="K101" s="244"/>
      <c r="L101" s="244"/>
      <c r="M101" s="244"/>
      <c r="N101" s="244"/>
      <c r="O101" s="244"/>
      <c r="P101" s="244"/>
    </row>
    <row r="102" spans="1:16" s="7" customFormat="1" ht="12.75">
      <c r="A102" s="270" t="s">
        <v>678</v>
      </c>
      <c r="B102" s="295" t="s">
        <v>889</v>
      </c>
      <c r="C102" s="296" t="s">
        <v>960</v>
      </c>
      <c r="D102" s="297" t="s">
        <v>714</v>
      </c>
      <c r="E102" s="284">
        <v>1</v>
      </c>
      <c r="F102" s="255"/>
      <c r="G102" s="255"/>
      <c r="H102" s="255"/>
      <c r="I102" s="244"/>
      <c r="J102" s="244"/>
      <c r="K102" s="244"/>
      <c r="L102" s="244"/>
      <c r="M102" s="244"/>
      <c r="N102" s="244"/>
      <c r="O102" s="244"/>
      <c r="P102" s="244"/>
    </row>
    <row r="103" spans="1:16" s="7" customFormat="1" ht="12.75">
      <c r="A103" s="270" t="s">
        <v>679</v>
      </c>
      <c r="B103" s="295" t="s">
        <v>889</v>
      </c>
      <c r="C103" s="296" t="s">
        <v>961</v>
      </c>
      <c r="D103" s="297" t="s">
        <v>714</v>
      </c>
      <c r="E103" s="284">
        <v>1</v>
      </c>
      <c r="F103" s="255"/>
      <c r="G103" s="255"/>
      <c r="H103" s="255"/>
      <c r="I103" s="244"/>
      <c r="J103" s="244"/>
      <c r="K103" s="244"/>
      <c r="L103" s="244"/>
      <c r="M103" s="244"/>
      <c r="N103" s="244"/>
      <c r="O103" s="244"/>
      <c r="P103" s="244"/>
    </row>
    <row r="104" spans="1:16" s="7" customFormat="1" ht="12.75">
      <c r="A104" s="270" t="s">
        <v>680</v>
      </c>
      <c r="B104" s="295" t="s">
        <v>889</v>
      </c>
      <c r="C104" s="296" t="s">
        <v>962</v>
      </c>
      <c r="D104" s="297" t="s">
        <v>714</v>
      </c>
      <c r="E104" s="284">
        <v>1</v>
      </c>
      <c r="F104" s="255"/>
      <c r="G104" s="255"/>
      <c r="H104" s="255"/>
      <c r="I104" s="244"/>
      <c r="J104" s="244"/>
      <c r="K104" s="244"/>
      <c r="L104" s="244"/>
      <c r="M104" s="244"/>
      <c r="N104" s="244"/>
      <c r="O104" s="244"/>
      <c r="P104" s="244"/>
    </row>
    <row r="105" spans="1:16" s="7" customFormat="1" ht="12.75">
      <c r="A105" s="270" t="s">
        <v>681</v>
      </c>
      <c r="B105" s="295" t="s">
        <v>889</v>
      </c>
      <c r="C105" s="296" t="s">
        <v>963</v>
      </c>
      <c r="D105" s="297" t="s">
        <v>714</v>
      </c>
      <c r="E105" s="284">
        <v>1</v>
      </c>
      <c r="F105" s="255"/>
      <c r="G105" s="255"/>
      <c r="H105" s="255"/>
      <c r="I105" s="244"/>
      <c r="J105" s="244"/>
      <c r="K105" s="244"/>
      <c r="L105" s="244"/>
      <c r="M105" s="244"/>
      <c r="N105" s="244"/>
      <c r="O105" s="244"/>
      <c r="P105" s="244"/>
    </row>
    <row r="106" spans="1:16" s="7" customFormat="1" ht="12.75">
      <c r="A106" s="270" t="s">
        <v>682</v>
      </c>
      <c r="B106" s="295" t="s">
        <v>889</v>
      </c>
      <c r="C106" s="296" t="s">
        <v>930</v>
      </c>
      <c r="D106" s="297" t="s">
        <v>714</v>
      </c>
      <c r="E106" s="284">
        <v>1</v>
      </c>
      <c r="F106" s="255"/>
      <c r="G106" s="255"/>
      <c r="H106" s="255"/>
      <c r="I106" s="244"/>
      <c r="J106" s="244"/>
      <c r="K106" s="244"/>
      <c r="L106" s="244"/>
      <c r="M106" s="244"/>
      <c r="N106" s="244"/>
      <c r="O106" s="244"/>
      <c r="P106" s="244"/>
    </row>
    <row r="107" spans="1:16" s="7" customFormat="1" ht="25.5">
      <c r="A107" s="270" t="s">
        <v>683</v>
      </c>
      <c r="B107" s="295" t="s">
        <v>889</v>
      </c>
      <c r="C107" s="296" t="s">
        <v>964</v>
      </c>
      <c r="D107" s="297" t="s">
        <v>44</v>
      </c>
      <c r="E107" s="284">
        <v>1</v>
      </c>
      <c r="F107" s="255"/>
      <c r="G107" s="255"/>
      <c r="H107" s="255"/>
      <c r="I107" s="244"/>
      <c r="J107" s="244"/>
      <c r="K107" s="244"/>
      <c r="L107" s="244"/>
      <c r="M107" s="244"/>
      <c r="N107" s="244"/>
      <c r="O107" s="244"/>
      <c r="P107" s="244"/>
    </row>
    <row r="108" spans="1:16" s="7" customFormat="1" ht="25.5">
      <c r="A108" s="270" t="s">
        <v>684</v>
      </c>
      <c r="B108" s="295" t="s">
        <v>889</v>
      </c>
      <c r="C108" s="296" t="s">
        <v>965</v>
      </c>
      <c r="D108" s="297" t="s">
        <v>44</v>
      </c>
      <c r="E108" s="284">
        <v>50</v>
      </c>
      <c r="F108" s="255"/>
      <c r="G108" s="255"/>
      <c r="H108" s="255"/>
      <c r="I108" s="244"/>
      <c r="J108" s="244"/>
      <c r="K108" s="244"/>
      <c r="L108" s="244"/>
      <c r="M108" s="244"/>
      <c r="N108" s="244"/>
      <c r="O108" s="244"/>
      <c r="P108" s="244"/>
    </row>
    <row r="109" spans="1:16" s="7" customFormat="1" ht="25.5">
      <c r="A109" s="270" t="s">
        <v>685</v>
      </c>
      <c r="B109" s="295" t="s">
        <v>889</v>
      </c>
      <c r="C109" s="296" t="s">
        <v>941</v>
      </c>
      <c r="D109" s="297" t="s">
        <v>714</v>
      </c>
      <c r="E109" s="284">
        <v>1</v>
      </c>
      <c r="F109" s="255"/>
      <c r="G109" s="255"/>
      <c r="H109" s="255"/>
      <c r="I109" s="244"/>
      <c r="J109" s="244"/>
      <c r="K109" s="244"/>
      <c r="L109" s="244"/>
      <c r="M109" s="244"/>
      <c r="N109" s="244"/>
      <c r="O109" s="244"/>
      <c r="P109" s="244"/>
    </row>
    <row r="110" spans="1:16" s="7" customFormat="1" ht="12.75">
      <c r="A110" s="270" t="s">
        <v>686</v>
      </c>
      <c r="B110" s="200"/>
      <c r="C110" s="298" t="s">
        <v>969</v>
      </c>
      <c r="D110" s="263"/>
      <c r="E110" s="264"/>
      <c r="F110" s="255"/>
      <c r="G110" s="255"/>
      <c r="H110" s="255"/>
      <c r="I110" s="244"/>
      <c r="J110" s="244"/>
      <c r="K110" s="244"/>
      <c r="L110" s="244"/>
      <c r="M110" s="244"/>
      <c r="N110" s="244"/>
      <c r="O110" s="244"/>
      <c r="P110" s="244"/>
    </row>
    <row r="111" spans="1:16" s="7" customFormat="1" ht="12.75">
      <c r="A111" s="270" t="s">
        <v>687</v>
      </c>
      <c r="B111" s="295"/>
      <c r="C111" s="300" t="s">
        <v>974</v>
      </c>
      <c r="D111" s="297"/>
      <c r="E111" s="284"/>
      <c r="F111" s="255"/>
      <c r="G111" s="255"/>
      <c r="H111" s="255"/>
      <c r="I111" s="244"/>
      <c r="J111" s="244"/>
      <c r="K111" s="244"/>
      <c r="L111" s="244"/>
      <c r="M111" s="244"/>
      <c r="N111" s="244"/>
      <c r="O111" s="244"/>
      <c r="P111" s="244"/>
    </row>
    <row r="112" spans="1:16" s="7" customFormat="1" ht="25.5">
      <c r="A112" s="270" t="s">
        <v>688</v>
      </c>
      <c r="B112" s="295" t="s">
        <v>889</v>
      </c>
      <c r="C112" s="296" t="s">
        <v>970</v>
      </c>
      <c r="D112" s="297" t="s">
        <v>44</v>
      </c>
      <c r="E112" s="284">
        <v>1</v>
      </c>
      <c r="F112" s="255"/>
      <c r="G112" s="255"/>
      <c r="H112" s="255"/>
      <c r="I112" s="244"/>
      <c r="J112" s="244"/>
      <c r="K112" s="244"/>
      <c r="L112" s="244"/>
      <c r="M112" s="244"/>
      <c r="N112" s="244"/>
      <c r="O112" s="244"/>
      <c r="P112" s="244"/>
    </row>
    <row r="113" spans="1:16" s="7" customFormat="1" ht="12.75">
      <c r="A113" s="270" t="s">
        <v>689</v>
      </c>
      <c r="B113" s="295" t="s">
        <v>889</v>
      </c>
      <c r="C113" s="296" t="s">
        <v>971</v>
      </c>
      <c r="D113" s="297" t="s">
        <v>750</v>
      </c>
      <c r="E113" s="284">
        <v>6</v>
      </c>
      <c r="F113" s="255"/>
      <c r="G113" s="255"/>
      <c r="H113" s="255"/>
      <c r="I113" s="244"/>
      <c r="J113" s="244"/>
      <c r="K113" s="244"/>
      <c r="L113" s="244"/>
      <c r="M113" s="244"/>
      <c r="N113" s="244"/>
      <c r="O113" s="244"/>
      <c r="P113" s="244"/>
    </row>
    <row r="114" spans="1:16" s="7" customFormat="1" ht="12.75">
      <c r="A114" s="270" t="s">
        <v>828</v>
      </c>
      <c r="B114" s="295" t="s">
        <v>889</v>
      </c>
      <c r="C114" s="296" t="s">
        <v>977</v>
      </c>
      <c r="D114" s="297" t="s">
        <v>45</v>
      </c>
      <c r="E114" s="284">
        <v>2</v>
      </c>
      <c r="F114" s="255"/>
      <c r="G114" s="255"/>
      <c r="H114" s="255"/>
      <c r="I114" s="244"/>
      <c r="J114" s="244"/>
      <c r="K114" s="244"/>
      <c r="L114" s="244"/>
      <c r="M114" s="244"/>
      <c r="N114" s="244"/>
      <c r="O114" s="244"/>
      <c r="P114" s="244"/>
    </row>
    <row r="115" spans="1:16" s="7" customFormat="1" ht="12.75">
      <c r="A115" s="270" t="s">
        <v>829</v>
      </c>
      <c r="B115" s="295" t="s">
        <v>889</v>
      </c>
      <c r="C115" s="296" t="s">
        <v>972</v>
      </c>
      <c r="D115" s="297" t="s">
        <v>36</v>
      </c>
      <c r="E115" s="284">
        <v>1</v>
      </c>
      <c r="F115" s="255"/>
      <c r="G115" s="255"/>
      <c r="H115" s="255"/>
      <c r="I115" s="244"/>
      <c r="J115" s="244"/>
      <c r="K115" s="244"/>
      <c r="L115" s="244"/>
      <c r="M115" s="244"/>
      <c r="N115" s="244"/>
      <c r="O115" s="244"/>
      <c r="P115" s="244"/>
    </row>
    <row r="116" spans="1:16" s="7" customFormat="1" ht="12.75">
      <c r="A116" s="270" t="s">
        <v>830</v>
      </c>
      <c r="B116" s="295" t="s">
        <v>889</v>
      </c>
      <c r="C116" s="296" t="s">
        <v>973</v>
      </c>
      <c r="D116" s="297" t="s">
        <v>36</v>
      </c>
      <c r="E116" s="284">
        <v>2</v>
      </c>
      <c r="F116" s="255"/>
      <c r="G116" s="255"/>
      <c r="H116" s="255"/>
      <c r="I116" s="244"/>
      <c r="J116" s="244"/>
      <c r="K116" s="244"/>
      <c r="L116" s="244"/>
      <c r="M116" s="244"/>
      <c r="N116" s="244"/>
      <c r="O116" s="244"/>
      <c r="P116" s="244"/>
    </row>
    <row r="117" spans="1:16" s="7" customFormat="1" ht="12.75">
      <c r="A117" s="270" t="s">
        <v>831</v>
      </c>
      <c r="B117" s="200"/>
      <c r="C117" s="299" t="s">
        <v>975</v>
      </c>
      <c r="D117" s="263"/>
      <c r="E117" s="264"/>
      <c r="F117" s="255"/>
      <c r="G117" s="255"/>
      <c r="H117" s="255"/>
      <c r="I117" s="244"/>
      <c r="J117" s="244"/>
      <c r="K117" s="244"/>
      <c r="L117" s="244"/>
      <c r="M117" s="244"/>
      <c r="N117" s="244"/>
      <c r="O117" s="244"/>
      <c r="P117" s="244"/>
    </row>
    <row r="118" spans="1:16" s="7" customFormat="1" ht="25.5">
      <c r="A118" s="270" t="s">
        <v>832</v>
      </c>
      <c r="B118" s="295" t="s">
        <v>889</v>
      </c>
      <c r="C118" s="296" t="s">
        <v>970</v>
      </c>
      <c r="D118" s="297" t="s">
        <v>44</v>
      </c>
      <c r="E118" s="284">
        <v>1</v>
      </c>
      <c r="F118" s="255"/>
      <c r="G118" s="255"/>
      <c r="H118" s="255"/>
      <c r="I118" s="244"/>
      <c r="J118" s="244"/>
      <c r="K118" s="244"/>
      <c r="L118" s="244"/>
      <c r="M118" s="244"/>
      <c r="N118" s="244"/>
      <c r="O118" s="244"/>
      <c r="P118" s="244"/>
    </row>
    <row r="119" spans="1:16" s="7" customFormat="1" ht="12.75">
      <c r="A119" s="270" t="s">
        <v>833</v>
      </c>
      <c r="B119" s="295" t="s">
        <v>889</v>
      </c>
      <c r="C119" s="296" t="s">
        <v>971</v>
      </c>
      <c r="D119" s="297" t="s">
        <v>750</v>
      </c>
      <c r="E119" s="284">
        <v>3</v>
      </c>
      <c r="F119" s="255"/>
      <c r="G119" s="255"/>
      <c r="H119" s="255"/>
      <c r="I119" s="244"/>
      <c r="J119" s="244"/>
      <c r="K119" s="244"/>
      <c r="L119" s="244"/>
      <c r="M119" s="244"/>
      <c r="N119" s="244"/>
      <c r="O119" s="244"/>
      <c r="P119" s="244"/>
    </row>
    <row r="120" spans="1:16" s="7" customFormat="1" ht="12.75">
      <c r="A120" s="270" t="s">
        <v>834</v>
      </c>
      <c r="B120" s="295" t="s">
        <v>889</v>
      </c>
      <c r="C120" s="296" t="s">
        <v>976</v>
      </c>
      <c r="D120" s="297" t="s">
        <v>45</v>
      </c>
      <c r="E120" s="284">
        <v>2</v>
      </c>
      <c r="F120" s="255"/>
      <c r="G120" s="255"/>
      <c r="H120" s="255"/>
      <c r="I120" s="244"/>
      <c r="J120" s="244"/>
      <c r="K120" s="244"/>
      <c r="L120" s="244"/>
      <c r="M120" s="244"/>
      <c r="N120" s="244"/>
      <c r="O120" s="244"/>
      <c r="P120" s="244"/>
    </row>
    <row r="121" spans="1:16" s="7" customFormat="1" ht="12.75">
      <c r="A121" s="270" t="s">
        <v>835</v>
      </c>
      <c r="B121" s="295" t="s">
        <v>889</v>
      </c>
      <c r="C121" s="296" t="s">
        <v>972</v>
      </c>
      <c r="D121" s="297" t="s">
        <v>36</v>
      </c>
      <c r="E121" s="284">
        <v>1</v>
      </c>
      <c r="F121" s="255"/>
      <c r="G121" s="255"/>
      <c r="H121" s="255"/>
      <c r="I121" s="244"/>
      <c r="J121" s="244"/>
      <c r="K121" s="244"/>
      <c r="L121" s="244"/>
      <c r="M121" s="244"/>
      <c r="N121" s="244"/>
      <c r="O121" s="244"/>
      <c r="P121" s="244"/>
    </row>
    <row r="122" spans="1:16" s="7" customFormat="1" ht="12.75">
      <c r="A122" s="270" t="s">
        <v>853</v>
      </c>
      <c r="B122" s="295" t="s">
        <v>889</v>
      </c>
      <c r="C122" s="296" t="s">
        <v>973</v>
      </c>
      <c r="D122" s="297" t="s">
        <v>36</v>
      </c>
      <c r="E122" s="284">
        <v>2</v>
      </c>
      <c r="F122" s="255"/>
      <c r="G122" s="255"/>
      <c r="H122" s="255"/>
      <c r="I122" s="244"/>
      <c r="J122" s="244"/>
      <c r="K122" s="244"/>
      <c r="L122" s="244"/>
      <c r="M122" s="244"/>
      <c r="N122" s="244"/>
      <c r="O122" s="244"/>
      <c r="P122" s="244"/>
    </row>
    <row r="123" spans="1:16" s="7" customFormat="1" ht="12.75">
      <c r="A123" s="270" t="s">
        <v>854</v>
      </c>
      <c r="B123" s="200"/>
      <c r="C123" s="299" t="s">
        <v>981</v>
      </c>
      <c r="D123" s="263"/>
      <c r="E123" s="264"/>
      <c r="F123" s="255"/>
      <c r="G123" s="255"/>
      <c r="H123" s="255"/>
      <c r="I123" s="244"/>
      <c r="J123" s="244"/>
      <c r="K123" s="244"/>
      <c r="L123" s="244"/>
      <c r="M123" s="244"/>
      <c r="N123" s="244"/>
      <c r="O123" s="244"/>
      <c r="P123" s="244"/>
    </row>
    <row r="124" spans="1:16" s="7" customFormat="1" ht="12.75">
      <c r="A124" s="270" t="s">
        <v>855</v>
      </c>
      <c r="B124" s="295" t="s">
        <v>889</v>
      </c>
      <c r="C124" s="296" t="s">
        <v>1161</v>
      </c>
      <c r="D124" s="297" t="s">
        <v>36</v>
      </c>
      <c r="E124" s="284">
        <v>1</v>
      </c>
      <c r="F124" s="255"/>
      <c r="G124" s="255"/>
      <c r="H124" s="255"/>
      <c r="I124" s="244"/>
      <c r="J124" s="244"/>
      <c r="K124" s="244"/>
      <c r="L124" s="244"/>
      <c r="M124" s="244"/>
      <c r="N124" s="244"/>
      <c r="O124" s="244"/>
      <c r="P124" s="244"/>
    </row>
    <row r="125" spans="1:16" s="7" customFormat="1" ht="12.75">
      <c r="A125" s="270" t="s">
        <v>856</v>
      </c>
      <c r="B125" s="295" t="s">
        <v>889</v>
      </c>
      <c r="C125" s="296" t="s">
        <v>978</v>
      </c>
      <c r="D125" s="297" t="s">
        <v>750</v>
      </c>
      <c r="E125" s="284">
        <v>9</v>
      </c>
      <c r="F125" s="255"/>
      <c r="G125" s="255"/>
      <c r="H125" s="255"/>
      <c r="I125" s="244"/>
      <c r="J125" s="244"/>
      <c r="K125" s="244"/>
      <c r="L125" s="244"/>
      <c r="M125" s="244"/>
      <c r="N125" s="244"/>
      <c r="O125" s="244"/>
      <c r="P125" s="244"/>
    </row>
    <row r="126" spans="1:16" s="7" customFormat="1" ht="12.75">
      <c r="A126" s="270" t="s">
        <v>857</v>
      </c>
      <c r="B126" s="295" t="s">
        <v>889</v>
      </c>
      <c r="C126" s="296" t="s">
        <v>979</v>
      </c>
      <c r="D126" s="297" t="s">
        <v>36</v>
      </c>
      <c r="E126" s="284">
        <v>1</v>
      </c>
      <c r="F126" s="255"/>
      <c r="G126" s="255"/>
      <c r="H126" s="255"/>
      <c r="I126" s="244"/>
      <c r="J126" s="244"/>
      <c r="K126" s="244"/>
      <c r="L126" s="244"/>
      <c r="M126" s="244"/>
      <c r="N126" s="244"/>
      <c r="O126" s="244"/>
      <c r="P126" s="244"/>
    </row>
    <row r="127" spans="1:16" s="7" customFormat="1" ht="12.75">
      <c r="A127" s="270" t="s">
        <v>858</v>
      </c>
      <c r="B127" s="295" t="s">
        <v>889</v>
      </c>
      <c r="C127" s="296" t="s">
        <v>977</v>
      </c>
      <c r="D127" s="297" t="s">
        <v>45</v>
      </c>
      <c r="E127" s="284">
        <v>3</v>
      </c>
      <c r="F127" s="255"/>
      <c r="G127" s="255"/>
      <c r="H127" s="255"/>
      <c r="I127" s="244"/>
      <c r="J127" s="244"/>
      <c r="K127" s="244"/>
      <c r="L127" s="244"/>
      <c r="M127" s="244"/>
      <c r="N127" s="244"/>
      <c r="O127" s="244"/>
      <c r="P127" s="244"/>
    </row>
    <row r="128" spans="1:16" s="7" customFormat="1" ht="12.75">
      <c r="A128" s="270" t="s">
        <v>859</v>
      </c>
      <c r="B128" s="295" t="s">
        <v>889</v>
      </c>
      <c r="C128" s="296" t="s">
        <v>980</v>
      </c>
      <c r="D128" s="297" t="s">
        <v>36</v>
      </c>
      <c r="E128" s="284">
        <v>1</v>
      </c>
      <c r="F128" s="255"/>
      <c r="G128" s="255"/>
      <c r="H128" s="255"/>
      <c r="I128" s="244"/>
      <c r="J128" s="244"/>
      <c r="K128" s="244"/>
      <c r="L128" s="244"/>
      <c r="M128" s="244"/>
      <c r="N128" s="244"/>
      <c r="O128" s="244"/>
      <c r="P128" s="244"/>
    </row>
    <row r="129" spans="1:16" s="7" customFormat="1" ht="12.75">
      <c r="A129" s="270" t="s">
        <v>860</v>
      </c>
      <c r="B129" s="200"/>
      <c r="C129" s="299" t="s">
        <v>982</v>
      </c>
      <c r="D129" s="263"/>
      <c r="E129" s="264"/>
      <c r="F129" s="255"/>
      <c r="G129" s="255"/>
      <c r="H129" s="255"/>
      <c r="I129" s="244"/>
      <c r="J129" s="244"/>
      <c r="K129" s="244"/>
      <c r="L129" s="244"/>
      <c r="M129" s="244"/>
      <c r="N129" s="244"/>
      <c r="O129" s="244"/>
      <c r="P129" s="244"/>
    </row>
    <row r="130" spans="1:16" s="7" customFormat="1" ht="12.75">
      <c r="A130" s="270" t="s">
        <v>861</v>
      </c>
      <c r="B130" s="295" t="s">
        <v>889</v>
      </c>
      <c r="C130" s="296" t="s">
        <v>1161</v>
      </c>
      <c r="D130" s="297" t="s">
        <v>36</v>
      </c>
      <c r="E130" s="284">
        <v>1</v>
      </c>
      <c r="F130" s="255"/>
      <c r="G130" s="255"/>
      <c r="H130" s="255"/>
      <c r="I130" s="244"/>
      <c r="J130" s="244"/>
      <c r="K130" s="244"/>
      <c r="L130" s="244"/>
      <c r="M130" s="244"/>
      <c r="N130" s="244"/>
      <c r="O130" s="244"/>
      <c r="P130" s="244"/>
    </row>
    <row r="131" spans="1:16" s="7" customFormat="1" ht="12.75">
      <c r="A131" s="270" t="s">
        <v>862</v>
      </c>
      <c r="B131" s="295" t="s">
        <v>889</v>
      </c>
      <c r="C131" s="296" t="s">
        <v>978</v>
      </c>
      <c r="D131" s="297" t="s">
        <v>750</v>
      </c>
      <c r="E131" s="284">
        <v>6</v>
      </c>
      <c r="F131" s="255"/>
      <c r="G131" s="255"/>
      <c r="H131" s="255"/>
      <c r="I131" s="244"/>
      <c r="J131" s="244"/>
      <c r="K131" s="244"/>
      <c r="L131" s="244"/>
      <c r="M131" s="244"/>
      <c r="N131" s="244"/>
      <c r="O131" s="244"/>
      <c r="P131" s="244"/>
    </row>
    <row r="132" spans="1:16" s="7" customFormat="1" ht="12.75">
      <c r="A132" s="270" t="s">
        <v>863</v>
      </c>
      <c r="B132" s="295" t="s">
        <v>889</v>
      </c>
      <c r="C132" s="296" t="s">
        <v>979</v>
      </c>
      <c r="D132" s="297" t="s">
        <v>36</v>
      </c>
      <c r="E132" s="284">
        <v>1</v>
      </c>
      <c r="F132" s="255"/>
      <c r="G132" s="255"/>
      <c r="H132" s="255"/>
      <c r="I132" s="244"/>
      <c r="J132" s="244"/>
      <c r="K132" s="244"/>
      <c r="L132" s="244"/>
      <c r="M132" s="244"/>
      <c r="N132" s="244"/>
      <c r="O132" s="244"/>
      <c r="P132" s="244"/>
    </row>
    <row r="133" spans="1:16" s="7" customFormat="1" ht="12.75">
      <c r="A133" s="270" t="s">
        <v>864</v>
      </c>
      <c r="B133" s="295" t="s">
        <v>889</v>
      </c>
      <c r="C133" s="296" t="s">
        <v>977</v>
      </c>
      <c r="D133" s="297" t="s">
        <v>45</v>
      </c>
      <c r="E133" s="284">
        <v>2</v>
      </c>
      <c r="F133" s="255"/>
      <c r="G133" s="255"/>
      <c r="H133" s="255"/>
      <c r="I133" s="244"/>
      <c r="J133" s="244"/>
      <c r="K133" s="244"/>
      <c r="L133" s="244"/>
      <c r="M133" s="244"/>
      <c r="N133" s="244"/>
      <c r="O133" s="244"/>
      <c r="P133" s="244"/>
    </row>
    <row r="134" spans="1:16" s="7" customFormat="1" ht="12.75">
      <c r="A134" s="270" t="s">
        <v>865</v>
      </c>
      <c r="B134" s="295" t="s">
        <v>889</v>
      </c>
      <c r="C134" s="296" t="s">
        <v>980</v>
      </c>
      <c r="D134" s="297" t="s">
        <v>36</v>
      </c>
      <c r="E134" s="284">
        <v>1</v>
      </c>
      <c r="F134" s="255"/>
      <c r="G134" s="255"/>
      <c r="H134" s="255"/>
      <c r="I134" s="244"/>
      <c r="J134" s="244"/>
      <c r="K134" s="244"/>
      <c r="L134" s="244"/>
      <c r="M134" s="244"/>
      <c r="N134" s="244"/>
      <c r="O134" s="244"/>
      <c r="P134" s="244"/>
    </row>
    <row r="135" spans="1:16" s="7" customFormat="1" ht="12.75">
      <c r="A135" s="270" t="s">
        <v>866</v>
      </c>
      <c r="B135" s="200"/>
      <c r="C135" s="299" t="s">
        <v>992</v>
      </c>
      <c r="D135" s="263"/>
      <c r="E135" s="264"/>
      <c r="F135" s="255"/>
      <c r="G135" s="255"/>
      <c r="H135" s="255"/>
      <c r="I135" s="244"/>
      <c r="J135" s="244"/>
      <c r="K135" s="244"/>
      <c r="L135" s="244"/>
      <c r="M135" s="244"/>
      <c r="N135" s="244"/>
      <c r="O135" s="244"/>
      <c r="P135" s="244"/>
    </row>
    <row r="136" spans="1:16" s="7" customFormat="1" ht="12.75">
      <c r="A136" s="270" t="s">
        <v>867</v>
      </c>
      <c r="B136" s="295" t="s">
        <v>889</v>
      </c>
      <c r="C136" s="301" t="s">
        <v>983</v>
      </c>
      <c r="D136" s="297" t="s">
        <v>714</v>
      </c>
      <c r="E136" s="284">
        <v>2</v>
      </c>
      <c r="F136" s="255"/>
      <c r="G136" s="255"/>
      <c r="H136" s="255"/>
      <c r="I136" s="244"/>
      <c r="J136" s="244"/>
      <c r="K136" s="244"/>
      <c r="L136" s="244"/>
      <c r="M136" s="244"/>
      <c r="N136" s="244"/>
      <c r="O136" s="244"/>
      <c r="P136" s="244"/>
    </row>
    <row r="137" spans="1:16" s="7" customFormat="1" ht="12.75">
      <c r="A137" s="270" t="s">
        <v>868</v>
      </c>
      <c r="B137" s="200"/>
      <c r="C137" s="299" t="s">
        <v>991</v>
      </c>
      <c r="D137" s="263"/>
      <c r="E137" s="264"/>
      <c r="F137" s="255"/>
      <c r="G137" s="255"/>
      <c r="H137" s="255"/>
      <c r="I137" s="244"/>
      <c r="J137" s="244"/>
      <c r="K137" s="244"/>
      <c r="L137" s="244"/>
      <c r="M137" s="244"/>
      <c r="N137" s="244"/>
      <c r="O137" s="244"/>
      <c r="P137" s="244"/>
    </row>
    <row r="138" spans="1:16" s="7" customFormat="1" ht="12.75">
      <c r="A138" s="270" t="s">
        <v>869</v>
      </c>
      <c r="B138" s="295" t="s">
        <v>889</v>
      </c>
      <c r="C138" s="301" t="s">
        <v>984</v>
      </c>
      <c r="D138" s="297" t="s">
        <v>36</v>
      </c>
      <c r="E138" s="284">
        <v>1</v>
      </c>
      <c r="F138" s="255"/>
      <c r="G138" s="255"/>
      <c r="H138" s="255"/>
      <c r="I138" s="244"/>
      <c r="J138" s="244"/>
      <c r="K138" s="244"/>
      <c r="L138" s="244"/>
      <c r="M138" s="244"/>
      <c r="N138" s="244"/>
      <c r="O138" s="244"/>
      <c r="P138" s="244"/>
    </row>
    <row r="139" spans="1:16" s="7" customFormat="1" ht="12.75">
      <c r="A139" s="270" t="s">
        <v>870</v>
      </c>
      <c r="B139" s="200"/>
      <c r="C139" s="299" t="s">
        <v>990</v>
      </c>
      <c r="D139" s="263"/>
      <c r="E139" s="264"/>
      <c r="F139" s="255"/>
      <c r="G139" s="255"/>
      <c r="H139" s="255"/>
      <c r="I139" s="244"/>
      <c r="J139" s="244"/>
      <c r="K139" s="244"/>
      <c r="L139" s="244"/>
      <c r="M139" s="244"/>
      <c r="N139" s="244"/>
      <c r="O139" s="244"/>
      <c r="P139" s="244"/>
    </row>
    <row r="140" spans="1:16" s="7" customFormat="1" ht="12.75">
      <c r="A140" s="270" t="s">
        <v>871</v>
      </c>
      <c r="B140" s="295" t="s">
        <v>889</v>
      </c>
      <c r="C140" s="301" t="s">
        <v>985</v>
      </c>
      <c r="D140" s="297" t="s">
        <v>714</v>
      </c>
      <c r="E140" s="284">
        <v>2</v>
      </c>
      <c r="F140" s="255"/>
      <c r="G140" s="255"/>
      <c r="H140" s="255"/>
      <c r="I140" s="244"/>
      <c r="J140" s="244"/>
      <c r="K140" s="244"/>
      <c r="L140" s="244"/>
      <c r="M140" s="244"/>
      <c r="N140" s="244"/>
      <c r="O140" s="244"/>
      <c r="P140" s="244"/>
    </row>
    <row r="141" spans="1:16" s="7" customFormat="1" ht="12.75">
      <c r="A141" s="270" t="s">
        <v>872</v>
      </c>
      <c r="B141" s="295" t="s">
        <v>889</v>
      </c>
      <c r="C141" s="296" t="s">
        <v>986</v>
      </c>
      <c r="D141" s="297" t="s">
        <v>36</v>
      </c>
      <c r="E141" s="284">
        <v>4</v>
      </c>
      <c r="F141" s="255"/>
      <c r="G141" s="255"/>
      <c r="H141" s="255"/>
      <c r="I141" s="244"/>
      <c r="J141" s="244"/>
      <c r="K141" s="244"/>
      <c r="L141" s="244"/>
      <c r="M141" s="244"/>
      <c r="N141" s="244"/>
      <c r="O141" s="244"/>
      <c r="P141" s="244"/>
    </row>
    <row r="142" spans="1:16" s="7" customFormat="1" ht="12.75">
      <c r="A142" s="270" t="s">
        <v>873</v>
      </c>
      <c r="B142" s="295" t="s">
        <v>889</v>
      </c>
      <c r="C142" s="296" t="s">
        <v>931</v>
      </c>
      <c r="D142" s="297" t="s">
        <v>714</v>
      </c>
      <c r="E142" s="284">
        <v>1</v>
      </c>
      <c r="F142" s="255"/>
      <c r="G142" s="255"/>
      <c r="H142" s="255"/>
      <c r="I142" s="244"/>
      <c r="J142" s="244"/>
      <c r="K142" s="244"/>
      <c r="L142" s="244"/>
      <c r="M142" s="244"/>
      <c r="N142" s="244"/>
      <c r="O142" s="244"/>
      <c r="P142" s="244"/>
    </row>
    <row r="143" spans="1:16" s="7" customFormat="1" ht="12.75">
      <c r="A143" s="270" t="s">
        <v>874</v>
      </c>
      <c r="B143" s="295" t="s">
        <v>889</v>
      </c>
      <c r="C143" s="296" t="s">
        <v>932</v>
      </c>
      <c r="D143" s="297" t="s">
        <v>714</v>
      </c>
      <c r="E143" s="284">
        <v>1</v>
      </c>
      <c r="F143" s="255"/>
      <c r="G143" s="255"/>
      <c r="H143" s="255"/>
      <c r="I143" s="244"/>
      <c r="J143" s="244"/>
      <c r="K143" s="244"/>
      <c r="L143" s="244"/>
      <c r="M143" s="244"/>
      <c r="N143" s="244"/>
      <c r="O143" s="244"/>
      <c r="P143" s="244"/>
    </row>
    <row r="144" spans="1:16" s="7" customFormat="1" ht="12.75">
      <c r="A144" s="270" t="s">
        <v>875</v>
      </c>
      <c r="B144" s="295" t="s">
        <v>889</v>
      </c>
      <c r="C144" s="296" t="s">
        <v>987</v>
      </c>
      <c r="D144" s="297" t="s">
        <v>714</v>
      </c>
      <c r="E144" s="284">
        <v>1</v>
      </c>
      <c r="F144" s="255"/>
      <c r="G144" s="255"/>
      <c r="H144" s="255"/>
      <c r="I144" s="244"/>
      <c r="J144" s="244"/>
      <c r="K144" s="244"/>
      <c r="L144" s="244"/>
      <c r="M144" s="244"/>
      <c r="N144" s="244"/>
      <c r="O144" s="244"/>
      <c r="P144" s="244"/>
    </row>
    <row r="145" spans="1:16" s="7" customFormat="1" ht="12.75">
      <c r="A145" s="270" t="s">
        <v>876</v>
      </c>
      <c r="B145" s="295" t="s">
        <v>889</v>
      </c>
      <c r="C145" s="296" t="s">
        <v>988</v>
      </c>
      <c r="D145" s="297" t="s">
        <v>714</v>
      </c>
      <c r="E145" s="284">
        <v>1</v>
      </c>
      <c r="F145" s="255"/>
      <c r="G145" s="255"/>
      <c r="H145" s="255"/>
      <c r="I145" s="244"/>
      <c r="J145" s="244"/>
      <c r="K145" s="244"/>
      <c r="L145" s="244"/>
      <c r="M145" s="244"/>
      <c r="N145" s="244"/>
      <c r="O145" s="244"/>
      <c r="P145" s="244"/>
    </row>
    <row r="146" spans="1:16" s="7" customFormat="1" ht="25.5">
      <c r="A146" s="270" t="s">
        <v>877</v>
      </c>
      <c r="B146" s="295" t="s">
        <v>889</v>
      </c>
      <c r="C146" s="296" t="s">
        <v>989</v>
      </c>
      <c r="D146" s="297" t="s">
        <v>44</v>
      </c>
      <c r="E146" s="284">
        <v>9</v>
      </c>
      <c r="F146" s="255"/>
      <c r="G146" s="255"/>
      <c r="H146" s="255"/>
      <c r="I146" s="244"/>
      <c r="J146" s="244"/>
      <c r="K146" s="244"/>
      <c r="L146" s="244"/>
      <c r="M146" s="244"/>
      <c r="N146" s="244"/>
      <c r="O146" s="244"/>
      <c r="P146" s="244"/>
    </row>
    <row r="147" spans="1:16" s="7" customFormat="1" ht="38.25">
      <c r="A147" s="270" t="s">
        <v>878</v>
      </c>
      <c r="B147" s="295" t="s">
        <v>889</v>
      </c>
      <c r="C147" s="296" t="s">
        <v>894</v>
      </c>
      <c r="D147" s="297" t="s">
        <v>714</v>
      </c>
      <c r="E147" s="284">
        <v>1</v>
      </c>
      <c r="F147" s="255"/>
      <c r="G147" s="255"/>
      <c r="H147" s="255"/>
      <c r="I147" s="244"/>
      <c r="J147" s="244"/>
      <c r="K147" s="244"/>
      <c r="L147" s="244"/>
      <c r="M147" s="244"/>
      <c r="N147" s="244"/>
      <c r="O147" s="244"/>
      <c r="P147" s="244"/>
    </row>
    <row r="148" spans="1:16" ht="12.75">
      <c r="A148" s="380" t="s">
        <v>1172</v>
      </c>
      <c r="B148" s="381"/>
      <c r="C148" s="381"/>
      <c r="D148" s="381"/>
      <c r="E148" s="381"/>
      <c r="F148" s="381"/>
      <c r="G148" s="381"/>
      <c r="H148" s="381"/>
      <c r="I148" s="381"/>
      <c r="J148" s="381"/>
      <c r="K148" s="382"/>
      <c r="L148" s="245"/>
      <c r="M148" s="245"/>
      <c r="N148" s="245"/>
      <c r="O148" s="245"/>
      <c r="P148" s="245"/>
    </row>
    <row r="149" spans="1:16" ht="12" customHeight="1">
      <c r="A149" s="218"/>
      <c r="B149" s="218"/>
      <c r="C149" s="260"/>
      <c r="D149" s="205"/>
      <c r="E149" s="253"/>
      <c r="F149" s="254"/>
      <c r="G149" s="196"/>
      <c r="H149" s="196"/>
      <c r="I149" s="254"/>
      <c r="J149" s="197"/>
      <c r="K149" s="196"/>
      <c r="L149" s="256"/>
      <c r="M149" s="256"/>
      <c r="N149" s="256"/>
      <c r="O149" s="256"/>
      <c r="P149" s="256"/>
    </row>
    <row r="150" spans="1:16" ht="12.75">
      <c r="A150" s="212" t="s">
        <v>8</v>
      </c>
      <c r="B150" s="212"/>
      <c r="C150" s="261"/>
      <c r="D150" s="191" t="s">
        <v>552</v>
      </c>
      <c r="E150" s="249"/>
      <c r="F150" s="192"/>
      <c r="G150" s="192"/>
      <c r="H150" s="248"/>
      <c r="I150" s="192"/>
      <c r="J150" s="192"/>
      <c r="K150" s="192"/>
      <c r="L150" s="192"/>
      <c r="M150" s="192"/>
      <c r="N150" s="192"/>
      <c r="O150" s="238"/>
      <c r="P150" s="238"/>
    </row>
    <row r="151" spans="1:16" ht="12.75">
      <c r="A151" s="187"/>
      <c r="B151" s="187"/>
      <c r="C151" s="261"/>
      <c r="D151" s="191" t="s">
        <v>551</v>
      </c>
      <c r="E151" s="249"/>
      <c r="F151" s="192"/>
      <c r="G151" s="192"/>
      <c r="H151" s="248"/>
      <c r="I151" s="192"/>
      <c r="J151" s="192"/>
      <c r="K151" s="192"/>
      <c r="L151" s="192"/>
      <c r="M151" s="192"/>
      <c r="N151" s="192"/>
      <c r="O151" s="238"/>
      <c r="P151" s="238"/>
    </row>
    <row r="152" spans="1:16" ht="12.75">
      <c r="A152" s="379" t="s">
        <v>1169</v>
      </c>
      <c r="B152" s="379"/>
      <c r="C152" s="379"/>
      <c r="E152" s="249"/>
      <c r="F152" s="192"/>
      <c r="G152" s="192"/>
      <c r="H152" s="192"/>
      <c r="I152" s="192"/>
      <c r="J152" s="192"/>
      <c r="K152" s="192"/>
      <c r="L152" s="192"/>
      <c r="M152" s="192"/>
      <c r="N152" s="192"/>
      <c r="O152" s="238"/>
      <c r="P152" s="238"/>
    </row>
    <row r="153" spans="1:16" ht="12.75">
      <c r="A153" s="187"/>
      <c r="B153" s="187"/>
      <c r="C153" s="195"/>
      <c r="E153" s="249"/>
      <c r="F153" s="192"/>
      <c r="G153" s="192"/>
      <c r="H153" s="248"/>
      <c r="I153" s="192"/>
      <c r="J153" s="192"/>
      <c r="K153" s="192"/>
      <c r="L153" s="192"/>
      <c r="M153" s="192"/>
      <c r="N153" s="192"/>
      <c r="O153" s="238"/>
      <c r="P153" s="238"/>
    </row>
    <row r="154" spans="1:16" ht="12.75">
      <c r="A154" s="212" t="s">
        <v>577</v>
      </c>
      <c r="B154" s="212"/>
      <c r="C154" s="195"/>
      <c r="D154" s="191" t="s">
        <v>552</v>
      </c>
      <c r="E154" s="249"/>
      <c r="F154" s="192"/>
      <c r="G154" s="192"/>
      <c r="H154" s="192"/>
      <c r="I154" s="192"/>
      <c r="J154" s="192"/>
      <c r="K154" s="192"/>
      <c r="L154" s="192"/>
      <c r="M154" s="192"/>
      <c r="N154" s="192"/>
      <c r="O154" s="238"/>
      <c r="P154" s="238"/>
    </row>
    <row r="155" spans="1:16" ht="12.75">
      <c r="A155" s="187"/>
      <c r="B155" s="187"/>
      <c r="C155" s="261"/>
      <c r="D155" s="191" t="s">
        <v>551</v>
      </c>
      <c r="E155" s="249"/>
      <c r="F155" s="192"/>
      <c r="G155" s="192"/>
      <c r="H155" s="248"/>
      <c r="I155" s="192"/>
      <c r="J155" s="192"/>
      <c r="K155" s="192"/>
      <c r="L155" s="192"/>
      <c r="M155" s="192"/>
      <c r="N155" s="192"/>
      <c r="O155" s="238"/>
      <c r="P155" s="238"/>
    </row>
    <row r="156" spans="1:16" ht="12.75">
      <c r="A156" s="378" t="s">
        <v>550</v>
      </c>
      <c r="B156" s="378"/>
      <c r="C156" s="378"/>
      <c r="E156" s="249"/>
      <c r="F156" s="238"/>
      <c r="G156" s="238"/>
      <c r="H156" s="238"/>
      <c r="I156" s="238"/>
      <c r="J156" s="238"/>
      <c r="K156" s="238"/>
      <c r="L156" s="238"/>
      <c r="M156" s="238"/>
      <c r="N156" s="238"/>
      <c r="O156" s="238"/>
      <c r="P156" s="238"/>
    </row>
    <row r="157" spans="1:16" ht="12.75">
      <c r="A157" s="187"/>
      <c r="B157" s="187"/>
      <c r="E157" s="249"/>
      <c r="F157" s="238"/>
      <c r="G157" s="238"/>
      <c r="H157" s="238"/>
      <c r="I157" s="238"/>
      <c r="J157" s="250"/>
      <c r="K157" s="238"/>
      <c r="L157" s="238"/>
      <c r="M157" s="238"/>
      <c r="N157" s="238"/>
      <c r="O157" s="238"/>
      <c r="P157" s="238"/>
    </row>
  </sheetData>
  <sheetProtection/>
  <mergeCells count="15">
    <mergeCell ref="A148:K148"/>
    <mergeCell ref="A152:C152"/>
    <mergeCell ref="A156:C156"/>
    <mergeCell ref="D14:D15"/>
    <mergeCell ref="A6:G6"/>
    <mergeCell ref="B14:B15"/>
    <mergeCell ref="A2:P2"/>
    <mergeCell ref="A3:P3"/>
    <mergeCell ref="A14:A15"/>
    <mergeCell ref="C14:C15"/>
    <mergeCell ref="E14:E15"/>
    <mergeCell ref="F14:K14"/>
    <mergeCell ref="L14:P14"/>
    <mergeCell ref="A9:I9"/>
    <mergeCell ref="A8:P8"/>
  </mergeCells>
  <printOptions/>
  <pageMargins left="0.7874015748031497" right="0.7874015748031497" top="0.984251968503937" bottom="0.984251968503937" header="0.31496062992125984" footer="0.31496062992125984"/>
  <pageSetup fitToHeight="0" fitToWidth="1" horizontalDpi="600" verticalDpi="600" orientation="landscape" paperSize="9" scale="86" r:id="rId1"/>
  <headerFooter>
    <oddFooter>&amp;C3.tāme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92"/>
  <sheetViews>
    <sheetView workbookViewId="0" topLeftCell="A2">
      <selection activeCell="F17" sqref="F17"/>
    </sheetView>
  </sheetViews>
  <sheetFormatPr defaultColWidth="9.140625" defaultRowHeight="12.75"/>
  <cols>
    <col min="1" max="1" width="5.8515625" style="207" customWidth="1"/>
    <col min="2" max="2" width="9.140625" style="207" customWidth="1"/>
    <col min="3" max="3" width="38.8515625" style="241" customWidth="1"/>
    <col min="4" max="4" width="6.00390625" style="191" customWidth="1"/>
    <col min="5" max="5" width="5.57421875" style="210" customWidth="1"/>
    <col min="6" max="9" width="8.421875" style="0" customWidth="1"/>
    <col min="10" max="10" width="8.421875" style="63" customWidth="1"/>
    <col min="11" max="16" width="8.421875" style="0" customWidth="1"/>
    <col min="17" max="17" width="10.28125" style="0" bestFit="1" customWidth="1"/>
  </cols>
  <sheetData>
    <row r="1" spans="1:16" ht="12.75" hidden="1">
      <c r="A1" s="206"/>
      <c r="B1" s="206"/>
      <c r="C1" s="258"/>
      <c r="D1" s="203"/>
      <c r="F1" s="63"/>
      <c r="G1" s="63">
        <v>5</v>
      </c>
      <c r="H1" s="63"/>
      <c r="I1" s="63"/>
      <c r="J1" s="199">
        <v>0.08</v>
      </c>
      <c r="K1" s="63"/>
      <c r="L1" s="63"/>
      <c r="M1" s="63"/>
      <c r="N1" s="63"/>
      <c r="O1" s="63"/>
      <c r="P1" s="63"/>
    </row>
    <row r="2" spans="1:16" s="62" customFormat="1" ht="16.5" thickBot="1">
      <c r="A2" s="373" t="s">
        <v>993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</row>
    <row r="3" spans="1:16" s="62" customFormat="1" ht="15.75" thickTop="1">
      <c r="A3" s="374" t="s">
        <v>994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</row>
    <row r="4" spans="1:16" s="62" customFormat="1" ht="12.75">
      <c r="A4" s="51"/>
      <c r="B4" s="51"/>
      <c r="C4" s="259"/>
      <c r="D4" s="204"/>
      <c r="E4" s="21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6" ht="12.75">
      <c r="A5" s="266" t="s">
        <v>709</v>
      </c>
      <c r="B5" s="266"/>
      <c r="C5" s="266"/>
      <c r="D5" s="265"/>
      <c r="E5" s="265"/>
      <c r="F5" s="222"/>
      <c r="G5" s="222"/>
      <c r="H5" s="222"/>
      <c r="I5" s="279"/>
      <c r="J5" s="279"/>
      <c r="K5" s="279"/>
      <c r="L5" s="279"/>
      <c r="M5" s="279"/>
      <c r="N5" s="279"/>
      <c r="O5" s="279"/>
      <c r="P5" s="279"/>
    </row>
    <row r="6" spans="1:16" ht="12.75" customHeight="1">
      <c r="A6" s="350" t="s">
        <v>710</v>
      </c>
      <c r="B6" s="350"/>
      <c r="C6" s="350"/>
      <c r="D6" s="350"/>
      <c r="E6" s="350"/>
      <c r="F6" s="350"/>
      <c r="G6" s="350"/>
      <c r="H6" s="279"/>
      <c r="I6" s="279"/>
      <c r="J6" s="279"/>
      <c r="K6" s="279"/>
      <c r="L6" s="279"/>
      <c r="M6" s="279"/>
      <c r="N6" s="279"/>
      <c r="O6" s="279"/>
      <c r="P6" s="279"/>
    </row>
    <row r="7" spans="1:16" ht="12.75">
      <c r="A7" s="191" t="s">
        <v>711</v>
      </c>
      <c r="B7" s="191"/>
      <c r="C7" s="191"/>
      <c r="E7" s="191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 customHeight="1">
      <c r="A8" s="335" t="s">
        <v>1168</v>
      </c>
      <c r="B8" s="335"/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</row>
    <row r="9" spans="1:14" s="241" customFormat="1" ht="15" customHeight="1">
      <c r="A9" s="345" t="s">
        <v>575</v>
      </c>
      <c r="B9" s="345"/>
      <c r="C9" s="345"/>
      <c r="D9" s="345"/>
      <c r="E9" s="345"/>
      <c r="F9" s="345"/>
      <c r="G9" s="345"/>
      <c r="H9" s="345"/>
      <c r="I9" s="345"/>
      <c r="J9" s="226"/>
      <c r="K9" s="226"/>
      <c r="L9" s="226"/>
      <c r="M9" s="226"/>
      <c r="N9" s="226"/>
    </row>
    <row r="10" spans="1:14" s="241" customFormat="1" ht="15" customHeight="1">
      <c r="A10" s="224"/>
      <c r="B10" s="224"/>
      <c r="C10" s="224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</row>
    <row r="11" spans="1:17" s="221" customFormat="1" ht="15" customHeight="1">
      <c r="A11" s="221" t="s">
        <v>1170</v>
      </c>
      <c r="D11" s="198"/>
      <c r="E11" s="198"/>
      <c r="J11" s="198"/>
      <c r="K11" s="198"/>
      <c r="L11" s="198"/>
      <c r="M11" s="198"/>
      <c r="N11" s="198"/>
      <c r="O11" s="198"/>
      <c r="P11" s="198"/>
      <c r="Q11" s="198"/>
    </row>
    <row r="12" spans="4:17" s="221" customFormat="1" ht="15" customHeight="1">
      <c r="D12" s="198"/>
      <c r="E12" s="198"/>
      <c r="J12" s="198"/>
      <c r="K12" s="198"/>
      <c r="L12" s="198"/>
      <c r="M12" s="198"/>
      <c r="N12" s="223" t="s">
        <v>692</v>
      </c>
      <c r="O12" s="242"/>
      <c r="P12" s="243" t="s">
        <v>693</v>
      </c>
      <c r="Q12" s="198"/>
    </row>
    <row r="13" spans="4:17" s="221" customFormat="1" ht="15" customHeight="1">
      <c r="D13" s="198"/>
      <c r="E13" s="198"/>
      <c r="J13" s="198"/>
      <c r="K13" s="198"/>
      <c r="L13" s="198"/>
      <c r="M13" s="198"/>
      <c r="Q13" s="198"/>
    </row>
    <row r="14" spans="1:16" s="141" customFormat="1" ht="12.75" customHeight="1">
      <c r="A14" s="383" t="s">
        <v>578</v>
      </c>
      <c r="B14" s="383" t="s">
        <v>708</v>
      </c>
      <c r="C14" s="386" t="s">
        <v>582</v>
      </c>
      <c r="D14" s="388" t="s">
        <v>548</v>
      </c>
      <c r="E14" s="388" t="s">
        <v>549</v>
      </c>
      <c r="F14" s="376" t="s">
        <v>564</v>
      </c>
      <c r="G14" s="376"/>
      <c r="H14" s="376"/>
      <c r="I14" s="376"/>
      <c r="J14" s="376"/>
      <c r="K14" s="376"/>
      <c r="L14" s="376" t="s">
        <v>565</v>
      </c>
      <c r="M14" s="376" t="s">
        <v>27</v>
      </c>
      <c r="N14" s="376"/>
      <c r="O14" s="376"/>
      <c r="P14" s="376"/>
    </row>
    <row r="15" spans="1:16" s="7" customFormat="1" ht="79.5">
      <c r="A15" s="384"/>
      <c r="B15" s="384"/>
      <c r="C15" s="387"/>
      <c r="D15" s="389"/>
      <c r="E15" s="389"/>
      <c r="F15" s="208" t="s">
        <v>590</v>
      </c>
      <c r="G15" s="208" t="s">
        <v>558</v>
      </c>
      <c r="H15" s="208" t="s">
        <v>583</v>
      </c>
      <c r="I15" s="209" t="s">
        <v>584</v>
      </c>
      <c r="J15" s="208" t="s">
        <v>585</v>
      </c>
      <c r="K15" s="208" t="s">
        <v>591</v>
      </c>
      <c r="L15" s="208" t="s">
        <v>32</v>
      </c>
      <c r="M15" s="208" t="s">
        <v>586</v>
      </c>
      <c r="N15" s="209" t="s">
        <v>587</v>
      </c>
      <c r="O15" s="208" t="s">
        <v>588</v>
      </c>
      <c r="P15" s="213" t="s">
        <v>589</v>
      </c>
    </row>
    <row r="16" spans="1:16" s="7" customFormat="1" ht="12.75">
      <c r="A16" s="270" t="s">
        <v>573</v>
      </c>
      <c r="B16" s="268"/>
      <c r="C16" s="304" t="s">
        <v>995</v>
      </c>
      <c r="D16" s="267"/>
      <c r="E16" s="267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2"/>
    </row>
    <row r="17" spans="1:16" s="7" customFormat="1" ht="25.5">
      <c r="A17" s="270" t="s">
        <v>593</v>
      </c>
      <c r="B17" s="214" t="s">
        <v>996</v>
      </c>
      <c r="C17" s="302" t="s">
        <v>1013</v>
      </c>
      <c r="D17" s="297" t="s">
        <v>38</v>
      </c>
      <c r="E17" s="297">
        <v>1</v>
      </c>
      <c r="F17" s="321"/>
      <c r="G17" s="321"/>
      <c r="H17" s="321"/>
      <c r="I17" s="321"/>
      <c r="J17" s="321"/>
      <c r="K17" s="321"/>
      <c r="L17" s="321"/>
      <c r="M17" s="321"/>
      <c r="N17" s="321"/>
      <c r="O17" s="321"/>
      <c r="P17" s="322"/>
    </row>
    <row r="18" spans="1:16" s="7" customFormat="1" ht="25.5">
      <c r="A18" s="270" t="s">
        <v>594</v>
      </c>
      <c r="B18" s="214" t="s">
        <v>996</v>
      </c>
      <c r="C18" s="302" t="s">
        <v>1012</v>
      </c>
      <c r="D18" s="297" t="s">
        <v>38</v>
      </c>
      <c r="E18" s="297">
        <v>15</v>
      </c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2"/>
    </row>
    <row r="19" spans="1:16" s="7" customFormat="1" ht="25.5">
      <c r="A19" s="270" t="s">
        <v>595</v>
      </c>
      <c r="B19" s="214" t="s">
        <v>996</v>
      </c>
      <c r="C19" s="318" t="s">
        <v>1014</v>
      </c>
      <c r="D19" s="297" t="s">
        <v>38</v>
      </c>
      <c r="E19" s="297">
        <v>20</v>
      </c>
      <c r="F19" s="321"/>
      <c r="G19" s="321"/>
      <c r="H19" s="321"/>
      <c r="I19" s="321"/>
      <c r="J19" s="321"/>
      <c r="K19" s="321"/>
      <c r="L19" s="321"/>
      <c r="M19" s="321"/>
      <c r="N19" s="321"/>
      <c r="O19" s="321"/>
      <c r="P19" s="322"/>
    </row>
    <row r="20" spans="1:16" s="7" customFormat="1" ht="25.5">
      <c r="A20" s="270" t="s">
        <v>596</v>
      </c>
      <c r="B20" s="214" t="s">
        <v>996</v>
      </c>
      <c r="C20" s="318" t="s">
        <v>1015</v>
      </c>
      <c r="D20" s="297" t="s">
        <v>38</v>
      </c>
      <c r="E20" s="297">
        <v>10</v>
      </c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2"/>
    </row>
    <row r="21" spans="1:16" s="7" customFormat="1" ht="89.25">
      <c r="A21" s="270" t="s">
        <v>597</v>
      </c>
      <c r="B21" s="214" t="s">
        <v>996</v>
      </c>
      <c r="C21" s="318" t="s">
        <v>1119</v>
      </c>
      <c r="D21" s="297" t="s">
        <v>38</v>
      </c>
      <c r="E21" s="297">
        <v>35</v>
      </c>
      <c r="F21" s="321"/>
      <c r="G21" s="321"/>
      <c r="H21" s="321"/>
      <c r="I21" s="321"/>
      <c r="J21" s="321"/>
      <c r="K21" s="321"/>
      <c r="L21" s="321"/>
      <c r="M21" s="321"/>
      <c r="N21" s="321"/>
      <c r="O21" s="321"/>
      <c r="P21" s="322"/>
    </row>
    <row r="22" spans="1:16" s="7" customFormat="1" ht="12.75">
      <c r="A22" s="270" t="s">
        <v>598</v>
      </c>
      <c r="B22" s="214" t="s">
        <v>996</v>
      </c>
      <c r="C22" s="318" t="s">
        <v>997</v>
      </c>
      <c r="D22" s="297" t="s">
        <v>36</v>
      </c>
      <c r="E22" s="297">
        <v>3</v>
      </c>
      <c r="F22" s="321"/>
      <c r="G22" s="321"/>
      <c r="H22" s="321"/>
      <c r="I22" s="321"/>
      <c r="J22" s="321"/>
      <c r="K22" s="321"/>
      <c r="L22" s="321"/>
      <c r="M22" s="321"/>
      <c r="N22" s="321"/>
      <c r="O22" s="321"/>
      <c r="P22" s="322"/>
    </row>
    <row r="23" spans="1:16" s="7" customFormat="1" ht="12.75">
      <c r="A23" s="270" t="s">
        <v>599</v>
      </c>
      <c r="B23" s="214" t="s">
        <v>996</v>
      </c>
      <c r="C23" s="318" t="s">
        <v>998</v>
      </c>
      <c r="D23" s="297" t="s">
        <v>36</v>
      </c>
      <c r="E23" s="297">
        <v>1</v>
      </c>
      <c r="F23" s="321"/>
      <c r="G23" s="321"/>
      <c r="H23" s="321"/>
      <c r="I23" s="321"/>
      <c r="J23" s="321"/>
      <c r="K23" s="321"/>
      <c r="L23" s="321"/>
      <c r="M23" s="321"/>
      <c r="N23" s="321"/>
      <c r="O23" s="321"/>
      <c r="P23" s="322"/>
    </row>
    <row r="24" spans="1:16" s="7" customFormat="1" ht="12.75">
      <c r="A24" s="270" t="s">
        <v>600</v>
      </c>
      <c r="B24" s="214" t="s">
        <v>996</v>
      </c>
      <c r="C24" s="318" t="s">
        <v>999</v>
      </c>
      <c r="D24" s="297" t="s">
        <v>36</v>
      </c>
      <c r="E24" s="297">
        <v>2</v>
      </c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2"/>
    </row>
    <row r="25" spans="1:16" s="7" customFormat="1" ht="12.75">
      <c r="A25" s="270" t="s">
        <v>601</v>
      </c>
      <c r="B25" s="214" t="s">
        <v>996</v>
      </c>
      <c r="C25" s="318" t="s">
        <v>1000</v>
      </c>
      <c r="D25" s="297" t="s">
        <v>36</v>
      </c>
      <c r="E25" s="297">
        <v>1</v>
      </c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2"/>
    </row>
    <row r="26" spans="1:16" s="7" customFormat="1" ht="12.75">
      <c r="A26" s="270" t="s">
        <v>602</v>
      </c>
      <c r="B26" s="214" t="s">
        <v>996</v>
      </c>
      <c r="C26" s="318" t="s">
        <v>1001</v>
      </c>
      <c r="D26" s="297" t="s">
        <v>36</v>
      </c>
      <c r="E26" s="297">
        <v>6</v>
      </c>
      <c r="F26" s="321"/>
      <c r="G26" s="321"/>
      <c r="H26" s="321"/>
      <c r="I26" s="321"/>
      <c r="J26" s="321"/>
      <c r="K26" s="321"/>
      <c r="L26" s="321"/>
      <c r="M26" s="321"/>
      <c r="N26" s="321"/>
      <c r="O26" s="321"/>
      <c r="P26" s="322"/>
    </row>
    <row r="27" spans="1:16" s="7" customFormat="1" ht="25.5">
      <c r="A27" s="270" t="s">
        <v>603</v>
      </c>
      <c r="B27" s="214" t="s">
        <v>996</v>
      </c>
      <c r="C27" s="318" t="s">
        <v>1002</v>
      </c>
      <c r="D27" s="297" t="s">
        <v>36</v>
      </c>
      <c r="E27" s="297">
        <v>6</v>
      </c>
      <c r="F27" s="321"/>
      <c r="G27" s="321"/>
      <c r="H27" s="321"/>
      <c r="I27" s="321"/>
      <c r="J27" s="321"/>
      <c r="K27" s="321"/>
      <c r="L27" s="321"/>
      <c r="M27" s="321"/>
      <c r="N27" s="321"/>
      <c r="O27" s="321"/>
      <c r="P27" s="322"/>
    </row>
    <row r="28" spans="1:16" s="7" customFormat="1" ht="25.5">
      <c r="A28" s="270" t="s">
        <v>604</v>
      </c>
      <c r="B28" s="214" t="s">
        <v>996</v>
      </c>
      <c r="C28" s="318" t="s">
        <v>1120</v>
      </c>
      <c r="D28" s="297" t="s">
        <v>38</v>
      </c>
      <c r="E28" s="297">
        <v>15</v>
      </c>
      <c r="F28" s="321"/>
      <c r="G28" s="321"/>
      <c r="H28" s="321"/>
      <c r="I28" s="321"/>
      <c r="J28" s="321"/>
      <c r="K28" s="321"/>
      <c r="L28" s="321"/>
      <c r="M28" s="321"/>
      <c r="N28" s="321"/>
      <c r="O28" s="321"/>
      <c r="P28" s="322"/>
    </row>
    <row r="29" spans="1:16" s="7" customFormat="1" ht="25.5">
      <c r="A29" s="270" t="s">
        <v>605</v>
      </c>
      <c r="B29" s="214" t="s">
        <v>996</v>
      </c>
      <c r="C29" s="318" t="s">
        <v>1122</v>
      </c>
      <c r="D29" s="297" t="s">
        <v>38</v>
      </c>
      <c r="E29" s="297">
        <v>20</v>
      </c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322"/>
    </row>
    <row r="30" spans="1:16" s="7" customFormat="1" ht="25.5">
      <c r="A30" s="270" t="s">
        <v>606</v>
      </c>
      <c r="B30" s="214" t="s">
        <v>996</v>
      </c>
      <c r="C30" s="318" t="s">
        <v>1123</v>
      </c>
      <c r="D30" s="297" t="s">
        <v>38</v>
      </c>
      <c r="E30" s="297">
        <v>5</v>
      </c>
      <c r="F30" s="321"/>
      <c r="G30" s="321"/>
      <c r="H30" s="321"/>
      <c r="I30" s="321"/>
      <c r="J30" s="321"/>
      <c r="K30" s="321"/>
      <c r="L30" s="321"/>
      <c r="M30" s="321"/>
      <c r="N30" s="321"/>
      <c r="O30" s="321"/>
      <c r="P30" s="322"/>
    </row>
    <row r="31" spans="1:16" s="7" customFormat="1" ht="12.75">
      <c r="A31" s="270" t="s">
        <v>607</v>
      </c>
      <c r="B31" s="214" t="s">
        <v>996</v>
      </c>
      <c r="C31" s="318" t="s">
        <v>1121</v>
      </c>
      <c r="D31" s="297" t="s">
        <v>36</v>
      </c>
      <c r="E31" s="297">
        <v>1</v>
      </c>
      <c r="F31" s="321"/>
      <c r="G31" s="321"/>
      <c r="H31" s="321"/>
      <c r="I31" s="321"/>
      <c r="J31" s="321"/>
      <c r="K31" s="321"/>
      <c r="L31" s="321"/>
      <c r="M31" s="321"/>
      <c r="N31" s="321"/>
      <c r="O31" s="321"/>
      <c r="P31" s="322"/>
    </row>
    <row r="32" spans="1:16" s="7" customFormat="1" ht="12.75">
      <c r="A32" s="270" t="s">
        <v>608</v>
      </c>
      <c r="B32" s="214" t="s">
        <v>996</v>
      </c>
      <c r="C32" s="318" t="s">
        <v>1003</v>
      </c>
      <c r="D32" s="297" t="s">
        <v>36</v>
      </c>
      <c r="E32" s="297">
        <v>1</v>
      </c>
      <c r="F32" s="321"/>
      <c r="G32" s="321"/>
      <c r="H32" s="321"/>
      <c r="I32" s="321"/>
      <c r="J32" s="321"/>
      <c r="K32" s="321"/>
      <c r="L32" s="321"/>
      <c r="M32" s="321"/>
      <c r="N32" s="321"/>
      <c r="O32" s="321"/>
      <c r="P32" s="322"/>
    </row>
    <row r="33" spans="1:16" s="7" customFormat="1" ht="12.75">
      <c r="A33" s="270" t="s">
        <v>609</v>
      </c>
      <c r="B33" s="214" t="s">
        <v>996</v>
      </c>
      <c r="C33" s="318" t="s">
        <v>1000</v>
      </c>
      <c r="D33" s="297" t="s">
        <v>36</v>
      </c>
      <c r="E33" s="297">
        <v>1</v>
      </c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2"/>
    </row>
    <row r="34" spans="1:16" s="7" customFormat="1" ht="12.75">
      <c r="A34" s="270" t="s">
        <v>610</v>
      </c>
      <c r="B34" s="214" t="s">
        <v>996</v>
      </c>
      <c r="C34" s="318" t="s">
        <v>1004</v>
      </c>
      <c r="D34" s="297" t="s">
        <v>36</v>
      </c>
      <c r="E34" s="297">
        <v>1</v>
      </c>
      <c r="F34" s="321"/>
      <c r="G34" s="321"/>
      <c r="H34" s="321"/>
      <c r="I34" s="321"/>
      <c r="J34" s="321"/>
      <c r="K34" s="321"/>
      <c r="L34" s="321"/>
      <c r="M34" s="321"/>
      <c r="N34" s="321"/>
      <c r="O34" s="321"/>
      <c r="P34" s="322"/>
    </row>
    <row r="35" spans="1:16" s="7" customFormat="1" ht="12.75">
      <c r="A35" s="270" t="s">
        <v>611</v>
      </c>
      <c r="B35" s="214" t="s">
        <v>996</v>
      </c>
      <c r="C35" s="302" t="s">
        <v>1016</v>
      </c>
      <c r="D35" s="297" t="s">
        <v>245</v>
      </c>
      <c r="E35" s="297">
        <v>1</v>
      </c>
      <c r="F35" s="321"/>
      <c r="G35" s="321"/>
      <c r="H35" s="321"/>
      <c r="I35" s="321"/>
      <c r="J35" s="321"/>
      <c r="K35" s="321"/>
      <c r="L35" s="321"/>
      <c r="M35" s="321"/>
      <c r="N35" s="321"/>
      <c r="O35" s="321"/>
      <c r="P35" s="322"/>
    </row>
    <row r="36" spans="1:16" s="7" customFormat="1" ht="12.75">
      <c r="A36" s="270" t="s">
        <v>612</v>
      </c>
      <c r="B36" s="214" t="s">
        <v>996</v>
      </c>
      <c r="C36" s="302" t="s">
        <v>997</v>
      </c>
      <c r="D36" s="297" t="s">
        <v>36</v>
      </c>
      <c r="E36" s="297">
        <v>4</v>
      </c>
      <c r="F36" s="321"/>
      <c r="G36" s="321"/>
      <c r="H36" s="321"/>
      <c r="I36" s="321"/>
      <c r="J36" s="321"/>
      <c r="K36" s="321"/>
      <c r="L36" s="321"/>
      <c r="M36" s="321"/>
      <c r="N36" s="321"/>
      <c r="O36" s="321"/>
      <c r="P36" s="322"/>
    </row>
    <row r="37" spans="1:16" s="7" customFormat="1" ht="12.75">
      <c r="A37" s="270" t="s">
        <v>613</v>
      </c>
      <c r="B37" s="214" t="s">
        <v>996</v>
      </c>
      <c r="C37" s="318" t="s">
        <v>1005</v>
      </c>
      <c r="D37" s="297" t="s">
        <v>36</v>
      </c>
      <c r="E37" s="297">
        <v>2</v>
      </c>
      <c r="F37" s="321"/>
      <c r="G37" s="321"/>
      <c r="H37" s="321"/>
      <c r="I37" s="321"/>
      <c r="J37" s="321"/>
      <c r="K37" s="321"/>
      <c r="L37" s="321"/>
      <c r="M37" s="321"/>
      <c r="N37" s="321"/>
      <c r="O37" s="321"/>
      <c r="P37" s="322"/>
    </row>
    <row r="38" spans="1:16" s="7" customFormat="1" ht="12.75">
      <c r="A38" s="270" t="s">
        <v>614</v>
      </c>
      <c r="B38" s="214" t="s">
        <v>996</v>
      </c>
      <c r="C38" s="318" t="s">
        <v>1000</v>
      </c>
      <c r="D38" s="297" t="s">
        <v>36</v>
      </c>
      <c r="E38" s="297">
        <v>2</v>
      </c>
      <c r="F38" s="321"/>
      <c r="G38" s="321"/>
      <c r="H38" s="321"/>
      <c r="I38" s="321"/>
      <c r="J38" s="321"/>
      <c r="K38" s="321"/>
      <c r="L38" s="321"/>
      <c r="M38" s="321"/>
      <c r="N38" s="321"/>
      <c r="O38" s="321"/>
      <c r="P38" s="322"/>
    </row>
    <row r="39" spans="1:16" s="7" customFormat="1" ht="38.25">
      <c r="A39" s="270" t="s">
        <v>615</v>
      </c>
      <c r="B39" s="214" t="s">
        <v>996</v>
      </c>
      <c r="C39" s="318" t="s">
        <v>1166</v>
      </c>
      <c r="D39" s="297" t="s">
        <v>36</v>
      </c>
      <c r="E39" s="297">
        <v>1</v>
      </c>
      <c r="F39" s="321"/>
      <c r="G39" s="321"/>
      <c r="H39" s="321"/>
      <c r="I39" s="321"/>
      <c r="J39" s="321"/>
      <c r="K39" s="321"/>
      <c r="L39" s="321"/>
      <c r="M39" s="321"/>
      <c r="N39" s="321"/>
      <c r="O39" s="321"/>
      <c r="P39" s="322"/>
    </row>
    <row r="40" spans="1:16" s="7" customFormat="1" ht="12.75">
      <c r="A40" s="270" t="s">
        <v>616</v>
      </c>
      <c r="B40" s="214" t="s">
        <v>996</v>
      </c>
      <c r="C40" s="318" t="s">
        <v>1167</v>
      </c>
      <c r="D40" s="297" t="s">
        <v>36</v>
      </c>
      <c r="E40" s="297">
        <v>2</v>
      </c>
      <c r="F40" s="321"/>
      <c r="G40" s="321"/>
      <c r="H40" s="321"/>
      <c r="I40" s="321"/>
      <c r="J40" s="321"/>
      <c r="K40" s="321"/>
      <c r="L40" s="321"/>
      <c r="M40" s="321"/>
      <c r="N40" s="321"/>
      <c r="O40" s="321"/>
      <c r="P40" s="322"/>
    </row>
    <row r="41" spans="1:16" s="7" customFormat="1" ht="25.5">
      <c r="A41" s="270" t="s">
        <v>617</v>
      </c>
      <c r="B41" s="305" t="s">
        <v>996</v>
      </c>
      <c r="C41" s="318" t="s">
        <v>1124</v>
      </c>
      <c r="D41" s="297" t="s">
        <v>36</v>
      </c>
      <c r="E41" s="297">
        <v>1</v>
      </c>
      <c r="F41" s="321"/>
      <c r="G41" s="321"/>
      <c r="H41" s="321"/>
      <c r="I41" s="321"/>
      <c r="J41" s="321"/>
      <c r="K41" s="321"/>
      <c r="L41" s="321"/>
      <c r="M41" s="321"/>
      <c r="N41" s="321"/>
      <c r="O41" s="321"/>
      <c r="P41" s="322"/>
    </row>
    <row r="42" spans="1:16" s="7" customFormat="1" ht="12.75">
      <c r="A42" s="270" t="s">
        <v>618</v>
      </c>
      <c r="B42" s="305" t="s">
        <v>996</v>
      </c>
      <c r="C42" s="318" t="s">
        <v>1125</v>
      </c>
      <c r="D42" s="297" t="s">
        <v>36</v>
      </c>
      <c r="E42" s="297">
        <v>6</v>
      </c>
      <c r="F42" s="321"/>
      <c r="G42" s="321"/>
      <c r="H42" s="321"/>
      <c r="I42" s="321"/>
      <c r="J42" s="321"/>
      <c r="K42" s="321"/>
      <c r="L42" s="321"/>
      <c r="M42" s="321"/>
      <c r="N42" s="321"/>
      <c r="O42" s="321"/>
      <c r="P42" s="322"/>
    </row>
    <row r="43" spans="1:16" s="7" customFormat="1" ht="12.75">
      <c r="A43" s="270" t="s">
        <v>619</v>
      </c>
      <c r="B43" s="305" t="s">
        <v>996</v>
      </c>
      <c r="C43" s="318" t="s">
        <v>1006</v>
      </c>
      <c r="D43" s="297" t="s">
        <v>245</v>
      </c>
      <c r="E43" s="297">
        <v>1</v>
      </c>
      <c r="F43" s="321"/>
      <c r="G43" s="321"/>
      <c r="H43" s="321"/>
      <c r="I43" s="321"/>
      <c r="J43" s="321"/>
      <c r="K43" s="321"/>
      <c r="L43" s="321"/>
      <c r="M43" s="321"/>
      <c r="N43" s="321"/>
      <c r="O43" s="321"/>
      <c r="P43" s="322"/>
    </row>
    <row r="44" spans="1:16" s="7" customFormat="1" ht="12.75">
      <c r="A44" s="270" t="s">
        <v>620</v>
      </c>
      <c r="B44" s="305" t="s">
        <v>996</v>
      </c>
      <c r="C44" s="318" t="s">
        <v>1007</v>
      </c>
      <c r="D44" s="297" t="s">
        <v>245</v>
      </c>
      <c r="E44" s="297">
        <v>1</v>
      </c>
      <c r="F44" s="321"/>
      <c r="G44" s="321"/>
      <c r="H44" s="321"/>
      <c r="I44" s="321"/>
      <c r="J44" s="321"/>
      <c r="K44" s="321"/>
      <c r="L44" s="321"/>
      <c r="M44" s="321"/>
      <c r="N44" s="321"/>
      <c r="O44" s="321"/>
      <c r="P44" s="322"/>
    </row>
    <row r="45" spans="1:16" s="7" customFormat="1" ht="12.75">
      <c r="A45" s="270" t="s">
        <v>621</v>
      </c>
      <c r="B45" s="306"/>
      <c r="C45" s="303" t="s">
        <v>1011</v>
      </c>
      <c r="D45" s="297"/>
      <c r="E45" s="284"/>
      <c r="F45" s="321"/>
      <c r="G45" s="321"/>
      <c r="H45" s="321"/>
      <c r="I45" s="321"/>
      <c r="J45" s="321"/>
      <c r="K45" s="321"/>
      <c r="L45" s="321"/>
      <c r="M45" s="321"/>
      <c r="N45" s="321"/>
      <c r="O45" s="321"/>
      <c r="P45" s="322"/>
    </row>
    <row r="46" spans="1:16" s="7" customFormat="1" ht="25.5">
      <c r="A46" s="270" t="s">
        <v>622</v>
      </c>
      <c r="B46" s="307" t="s">
        <v>996</v>
      </c>
      <c r="C46" s="316" t="s">
        <v>1017</v>
      </c>
      <c r="D46" s="297" t="s">
        <v>38</v>
      </c>
      <c r="E46" s="297">
        <v>20</v>
      </c>
      <c r="F46" s="321"/>
      <c r="G46" s="321"/>
      <c r="H46" s="321"/>
      <c r="I46" s="321"/>
      <c r="J46" s="321"/>
      <c r="K46" s="321"/>
      <c r="L46" s="321"/>
      <c r="M46" s="321"/>
      <c r="N46" s="321"/>
      <c r="O46" s="321"/>
      <c r="P46" s="322"/>
    </row>
    <row r="47" spans="1:16" s="7" customFormat="1" ht="25.5">
      <c r="A47" s="270" t="s">
        <v>623</v>
      </c>
      <c r="B47" s="307" t="s">
        <v>996</v>
      </c>
      <c r="C47" s="316" t="s">
        <v>1018</v>
      </c>
      <c r="D47" s="297" t="s">
        <v>38</v>
      </c>
      <c r="E47" s="297">
        <v>30</v>
      </c>
      <c r="F47" s="321"/>
      <c r="G47" s="321"/>
      <c r="H47" s="321"/>
      <c r="I47" s="321"/>
      <c r="J47" s="321"/>
      <c r="K47" s="321"/>
      <c r="L47" s="321"/>
      <c r="M47" s="321"/>
      <c r="N47" s="321"/>
      <c r="O47" s="321"/>
      <c r="P47" s="322"/>
    </row>
    <row r="48" spans="1:16" s="7" customFormat="1" ht="12.75">
      <c r="A48" s="270" t="s">
        <v>624</v>
      </c>
      <c r="B48" s="307" t="s">
        <v>996</v>
      </c>
      <c r="C48" s="316" t="s">
        <v>920</v>
      </c>
      <c r="D48" s="297" t="s">
        <v>36</v>
      </c>
      <c r="E48" s="297">
        <v>1</v>
      </c>
      <c r="F48" s="321"/>
      <c r="G48" s="321"/>
      <c r="H48" s="321"/>
      <c r="I48" s="321"/>
      <c r="J48" s="321"/>
      <c r="K48" s="321"/>
      <c r="L48" s="321"/>
      <c r="M48" s="321"/>
      <c r="N48" s="321"/>
      <c r="O48" s="321"/>
      <c r="P48" s="322"/>
    </row>
    <row r="49" spans="1:16" s="7" customFormat="1" ht="12.75">
      <c r="A49" s="270" t="s">
        <v>625</v>
      </c>
      <c r="B49" s="307" t="s">
        <v>996</v>
      </c>
      <c r="C49" s="316" t="s">
        <v>1008</v>
      </c>
      <c r="D49" s="297" t="s">
        <v>36</v>
      </c>
      <c r="E49" s="297">
        <v>1</v>
      </c>
      <c r="F49" s="321"/>
      <c r="G49" s="321"/>
      <c r="H49" s="321"/>
      <c r="I49" s="321"/>
      <c r="J49" s="321"/>
      <c r="K49" s="321"/>
      <c r="L49" s="321"/>
      <c r="M49" s="321"/>
      <c r="N49" s="321"/>
      <c r="O49" s="321"/>
      <c r="P49" s="322"/>
    </row>
    <row r="50" spans="1:16" s="7" customFormat="1" ht="12.75">
      <c r="A50" s="270" t="s">
        <v>626</v>
      </c>
      <c r="B50" s="307" t="s">
        <v>996</v>
      </c>
      <c r="C50" s="316" t="s">
        <v>999</v>
      </c>
      <c r="D50" s="297" t="s">
        <v>36</v>
      </c>
      <c r="E50" s="297">
        <v>3</v>
      </c>
      <c r="F50" s="321"/>
      <c r="G50" s="321"/>
      <c r="H50" s="321"/>
      <c r="I50" s="321"/>
      <c r="J50" s="321"/>
      <c r="K50" s="321"/>
      <c r="L50" s="321"/>
      <c r="M50" s="321"/>
      <c r="N50" s="321"/>
      <c r="O50" s="321"/>
      <c r="P50" s="322"/>
    </row>
    <row r="51" spans="1:16" s="7" customFormat="1" ht="12.75">
      <c r="A51" s="270" t="s">
        <v>627</v>
      </c>
      <c r="B51" s="307" t="s">
        <v>996</v>
      </c>
      <c r="C51" s="316" t="s">
        <v>1009</v>
      </c>
      <c r="D51" s="297" t="s">
        <v>36</v>
      </c>
      <c r="E51" s="297">
        <v>1</v>
      </c>
      <c r="F51" s="321"/>
      <c r="G51" s="321"/>
      <c r="H51" s="321"/>
      <c r="I51" s="321"/>
      <c r="J51" s="321"/>
      <c r="K51" s="321"/>
      <c r="L51" s="321"/>
      <c r="M51" s="321"/>
      <c r="N51" s="321"/>
      <c r="O51" s="321"/>
      <c r="P51" s="322"/>
    </row>
    <row r="52" spans="1:16" s="7" customFormat="1" ht="12.75">
      <c r="A52" s="270" t="s">
        <v>628</v>
      </c>
      <c r="B52" s="307" t="s">
        <v>996</v>
      </c>
      <c r="C52" s="316" t="s">
        <v>1001</v>
      </c>
      <c r="D52" s="297" t="s">
        <v>36</v>
      </c>
      <c r="E52" s="297">
        <v>4</v>
      </c>
      <c r="F52" s="321"/>
      <c r="G52" s="321"/>
      <c r="H52" s="321"/>
      <c r="I52" s="321"/>
      <c r="J52" s="321"/>
      <c r="K52" s="321"/>
      <c r="L52" s="321"/>
      <c r="M52" s="321"/>
      <c r="N52" s="321"/>
      <c r="O52" s="321"/>
      <c r="P52" s="322"/>
    </row>
    <row r="53" spans="1:16" s="7" customFormat="1" ht="12.75">
      <c r="A53" s="270" t="s">
        <v>629</v>
      </c>
      <c r="B53" s="307" t="s">
        <v>996</v>
      </c>
      <c r="C53" s="316" t="s">
        <v>1000</v>
      </c>
      <c r="D53" s="297" t="s">
        <v>36</v>
      </c>
      <c r="E53" s="297">
        <v>2</v>
      </c>
      <c r="F53" s="321"/>
      <c r="G53" s="321"/>
      <c r="H53" s="321"/>
      <c r="I53" s="321"/>
      <c r="J53" s="321"/>
      <c r="K53" s="321"/>
      <c r="L53" s="321"/>
      <c r="M53" s="321"/>
      <c r="N53" s="321"/>
      <c r="O53" s="321"/>
      <c r="P53" s="322"/>
    </row>
    <row r="54" spans="1:16" s="7" customFormat="1" ht="12.75">
      <c r="A54" s="270" t="s">
        <v>630</v>
      </c>
      <c r="B54" s="307" t="s">
        <v>996</v>
      </c>
      <c r="C54" s="316" t="s">
        <v>1126</v>
      </c>
      <c r="D54" s="297" t="s">
        <v>38</v>
      </c>
      <c r="E54" s="297">
        <v>20</v>
      </c>
      <c r="F54" s="321"/>
      <c r="G54" s="321"/>
      <c r="H54" s="321"/>
      <c r="I54" s="321"/>
      <c r="J54" s="321"/>
      <c r="K54" s="321"/>
      <c r="L54" s="321"/>
      <c r="M54" s="321"/>
      <c r="N54" s="321"/>
      <c r="O54" s="321"/>
      <c r="P54" s="322"/>
    </row>
    <row r="55" spans="1:16" s="7" customFormat="1" ht="12.75">
      <c r="A55" s="270" t="s">
        <v>631</v>
      </c>
      <c r="B55" s="307" t="s">
        <v>996</v>
      </c>
      <c r="C55" s="316" t="s">
        <v>1127</v>
      </c>
      <c r="D55" s="297" t="s">
        <v>38</v>
      </c>
      <c r="E55" s="297">
        <v>25</v>
      </c>
      <c r="F55" s="321"/>
      <c r="G55" s="321"/>
      <c r="H55" s="321"/>
      <c r="I55" s="321"/>
      <c r="J55" s="321"/>
      <c r="K55" s="321"/>
      <c r="L55" s="321"/>
      <c r="M55" s="321"/>
      <c r="N55" s="321"/>
      <c r="O55" s="321"/>
      <c r="P55" s="322"/>
    </row>
    <row r="56" spans="1:16" s="7" customFormat="1" ht="12.75">
      <c r="A56" s="270" t="s">
        <v>632</v>
      </c>
      <c r="B56" s="307" t="s">
        <v>996</v>
      </c>
      <c r="C56" s="316" t="s">
        <v>1010</v>
      </c>
      <c r="D56" s="297" t="s">
        <v>36</v>
      </c>
      <c r="E56" s="297">
        <v>1</v>
      </c>
      <c r="F56" s="321"/>
      <c r="G56" s="321"/>
      <c r="H56" s="321"/>
      <c r="I56" s="321"/>
      <c r="J56" s="321"/>
      <c r="K56" s="321"/>
      <c r="L56" s="321"/>
      <c r="M56" s="321"/>
      <c r="N56" s="321"/>
      <c r="O56" s="321"/>
      <c r="P56" s="322"/>
    </row>
    <row r="57" spans="1:16" s="7" customFormat="1" ht="12.75">
      <c r="A57" s="270" t="s">
        <v>633</v>
      </c>
      <c r="B57" s="307" t="s">
        <v>996</v>
      </c>
      <c r="C57" s="316" t="s">
        <v>1006</v>
      </c>
      <c r="D57" s="297" t="s">
        <v>245</v>
      </c>
      <c r="E57" s="297">
        <v>1</v>
      </c>
      <c r="F57" s="321"/>
      <c r="G57" s="321"/>
      <c r="H57" s="321"/>
      <c r="I57" s="321"/>
      <c r="J57" s="321"/>
      <c r="K57" s="321"/>
      <c r="L57" s="321"/>
      <c r="M57" s="321"/>
      <c r="N57" s="321"/>
      <c r="O57" s="321"/>
      <c r="P57" s="322"/>
    </row>
    <row r="58" spans="1:16" s="7" customFormat="1" ht="12.75">
      <c r="A58" s="270" t="s">
        <v>634</v>
      </c>
      <c r="B58" s="307" t="s">
        <v>996</v>
      </c>
      <c r="C58" s="316" t="s">
        <v>1007</v>
      </c>
      <c r="D58" s="297" t="s">
        <v>245</v>
      </c>
      <c r="E58" s="297">
        <v>1</v>
      </c>
      <c r="F58" s="321"/>
      <c r="G58" s="321"/>
      <c r="H58" s="321"/>
      <c r="I58" s="321"/>
      <c r="J58" s="321"/>
      <c r="K58" s="321"/>
      <c r="L58" s="321"/>
      <c r="M58" s="321"/>
      <c r="N58" s="321"/>
      <c r="O58" s="321"/>
      <c r="P58" s="322"/>
    </row>
    <row r="59" spans="1:16" s="7" customFormat="1" ht="25.5">
      <c r="A59" s="270" t="s">
        <v>635</v>
      </c>
      <c r="B59" s="307" t="s">
        <v>996</v>
      </c>
      <c r="C59" s="316" t="s">
        <v>1002</v>
      </c>
      <c r="D59" s="297" t="s">
        <v>36</v>
      </c>
      <c r="E59" s="297">
        <v>4</v>
      </c>
      <c r="F59" s="321"/>
      <c r="G59" s="321"/>
      <c r="H59" s="321"/>
      <c r="I59" s="321"/>
      <c r="J59" s="321"/>
      <c r="K59" s="321"/>
      <c r="L59" s="321"/>
      <c r="M59" s="321"/>
      <c r="N59" s="321"/>
      <c r="O59" s="321"/>
      <c r="P59" s="322"/>
    </row>
    <row r="60" spans="1:16" s="7" customFormat="1" ht="12.75">
      <c r="A60" s="270" t="s">
        <v>636</v>
      </c>
      <c r="B60" s="295"/>
      <c r="C60" s="303" t="s">
        <v>1034</v>
      </c>
      <c r="D60" s="297"/>
      <c r="E60" s="284"/>
      <c r="F60" s="321"/>
      <c r="G60" s="321"/>
      <c r="H60" s="321"/>
      <c r="I60" s="321"/>
      <c r="J60" s="321"/>
      <c r="K60" s="321"/>
      <c r="L60" s="321"/>
      <c r="M60" s="321"/>
      <c r="N60" s="321"/>
      <c r="O60" s="321"/>
      <c r="P60" s="322"/>
    </row>
    <row r="61" spans="1:16" s="7" customFormat="1" ht="12.75">
      <c r="A61" s="270" t="s">
        <v>637</v>
      </c>
      <c r="B61" s="214" t="s">
        <v>1019</v>
      </c>
      <c r="C61" s="316" t="s">
        <v>1020</v>
      </c>
      <c r="D61" s="297" t="s">
        <v>38</v>
      </c>
      <c r="E61" s="297">
        <v>7</v>
      </c>
      <c r="F61" s="321"/>
      <c r="G61" s="321"/>
      <c r="H61" s="321"/>
      <c r="I61" s="321"/>
      <c r="J61" s="321"/>
      <c r="K61" s="321"/>
      <c r="L61" s="321"/>
      <c r="M61" s="321"/>
      <c r="N61" s="321"/>
      <c r="O61" s="321"/>
      <c r="P61" s="322"/>
    </row>
    <row r="62" spans="1:16" s="7" customFormat="1" ht="12.75">
      <c r="A62" s="270" t="s">
        <v>638</v>
      </c>
      <c r="B62" s="214" t="s">
        <v>1019</v>
      </c>
      <c r="C62" s="316" t="s">
        <v>1021</v>
      </c>
      <c r="D62" s="297" t="s">
        <v>38</v>
      </c>
      <c r="E62" s="297">
        <v>15</v>
      </c>
      <c r="F62" s="321"/>
      <c r="G62" s="321"/>
      <c r="H62" s="321"/>
      <c r="I62" s="321"/>
      <c r="J62" s="321"/>
      <c r="K62" s="321"/>
      <c r="L62" s="321"/>
      <c r="M62" s="321"/>
      <c r="N62" s="321"/>
      <c r="O62" s="321"/>
      <c r="P62" s="322"/>
    </row>
    <row r="63" spans="1:16" s="7" customFormat="1" ht="12.75">
      <c r="A63" s="270" t="s">
        <v>639</v>
      </c>
      <c r="B63" s="214" t="s">
        <v>1019</v>
      </c>
      <c r="C63" s="316" t="s">
        <v>1022</v>
      </c>
      <c r="D63" s="297" t="s">
        <v>38</v>
      </c>
      <c r="E63" s="297">
        <v>13</v>
      </c>
      <c r="F63" s="321"/>
      <c r="G63" s="321"/>
      <c r="H63" s="321"/>
      <c r="I63" s="321"/>
      <c r="J63" s="321"/>
      <c r="K63" s="321"/>
      <c r="L63" s="321"/>
      <c r="M63" s="321"/>
      <c r="N63" s="321"/>
      <c r="O63" s="321"/>
      <c r="P63" s="322"/>
    </row>
    <row r="64" spans="1:16" s="7" customFormat="1" ht="12.75">
      <c r="A64" s="270" t="s">
        <v>640</v>
      </c>
      <c r="B64" s="214" t="s">
        <v>1019</v>
      </c>
      <c r="C64" s="316" t="s">
        <v>1023</v>
      </c>
      <c r="D64" s="297" t="s">
        <v>38</v>
      </c>
      <c r="E64" s="297">
        <v>15</v>
      </c>
      <c r="F64" s="321"/>
      <c r="G64" s="321"/>
      <c r="H64" s="321"/>
      <c r="I64" s="321"/>
      <c r="J64" s="321"/>
      <c r="K64" s="321"/>
      <c r="L64" s="321"/>
      <c r="M64" s="321"/>
      <c r="N64" s="321"/>
      <c r="O64" s="321"/>
      <c r="P64" s="322"/>
    </row>
    <row r="65" spans="1:16" s="7" customFormat="1" ht="25.5">
      <c r="A65" s="270" t="s">
        <v>641</v>
      </c>
      <c r="B65" s="214" t="s">
        <v>1019</v>
      </c>
      <c r="C65" s="316" t="s">
        <v>1024</v>
      </c>
      <c r="D65" s="297" t="s">
        <v>38</v>
      </c>
      <c r="E65" s="297">
        <v>18</v>
      </c>
      <c r="F65" s="321"/>
      <c r="G65" s="321"/>
      <c r="H65" s="321"/>
      <c r="I65" s="321"/>
      <c r="J65" s="321"/>
      <c r="K65" s="321"/>
      <c r="L65" s="321"/>
      <c r="M65" s="321"/>
      <c r="N65" s="321"/>
      <c r="O65" s="321"/>
      <c r="P65" s="322"/>
    </row>
    <row r="66" spans="1:16" s="7" customFormat="1" ht="12.75">
      <c r="A66" s="270" t="s">
        <v>642</v>
      </c>
      <c r="B66" s="214" t="s">
        <v>1019</v>
      </c>
      <c r="C66" s="296" t="s">
        <v>1025</v>
      </c>
      <c r="D66" s="297" t="s">
        <v>36</v>
      </c>
      <c r="E66" s="297">
        <v>2</v>
      </c>
      <c r="F66" s="321"/>
      <c r="G66" s="321"/>
      <c r="H66" s="321"/>
      <c r="I66" s="321"/>
      <c r="J66" s="321"/>
      <c r="K66" s="321"/>
      <c r="L66" s="321"/>
      <c r="M66" s="321"/>
      <c r="N66" s="321"/>
      <c r="O66" s="321"/>
      <c r="P66" s="322"/>
    </row>
    <row r="67" spans="1:16" s="7" customFormat="1" ht="12.75">
      <c r="A67" s="270" t="s">
        <v>643</v>
      </c>
      <c r="B67" s="214" t="s">
        <v>1019</v>
      </c>
      <c r="C67" s="296" t="s">
        <v>1026</v>
      </c>
      <c r="D67" s="297" t="s">
        <v>36</v>
      </c>
      <c r="E67" s="297">
        <v>2</v>
      </c>
      <c r="F67" s="321"/>
      <c r="G67" s="321"/>
      <c r="H67" s="321"/>
      <c r="I67" s="321"/>
      <c r="J67" s="321"/>
      <c r="K67" s="321"/>
      <c r="L67" s="321"/>
      <c r="M67" s="321"/>
      <c r="N67" s="321"/>
      <c r="O67" s="321"/>
      <c r="P67" s="322"/>
    </row>
    <row r="68" spans="1:16" s="7" customFormat="1" ht="12.75">
      <c r="A68" s="270" t="s">
        <v>644</v>
      </c>
      <c r="B68" s="214" t="s">
        <v>1019</v>
      </c>
      <c r="C68" s="296" t="s">
        <v>1027</v>
      </c>
      <c r="D68" s="297" t="s">
        <v>36</v>
      </c>
      <c r="E68" s="297">
        <v>2</v>
      </c>
      <c r="F68" s="321"/>
      <c r="G68" s="321"/>
      <c r="H68" s="321"/>
      <c r="I68" s="321"/>
      <c r="J68" s="321"/>
      <c r="K68" s="321"/>
      <c r="L68" s="321"/>
      <c r="M68" s="321"/>
      <c r="N68" s="321"/>
      <c r="O68" s="321"/>
      <c r="P68" s="322"/>
    </row>
    <row r="69" spans="1:16" s="7" customFormat="1" ht="12.75">
      <c r="A69" s="270" t="s">
        <v>645</v>
      </c>
      <c r="B69" s="214" t="s">
        <v>1019</v>
      </c>
      <c r="C69" s="296" t="s">
        <v>1028</v>
      </c>
      <c r="D69" s="297" t="s">
        <v>245</v>
      </c>
      <c r="E69" s="297">
        <v>1</v>
      </c>
      <c r="F69" s="321"/>
      <c r="G69" s="321"/>
      <c r="H69" s="321"/>
      <c r="I69" s="321"/>
      <c r="J69" s="321"/>
      <c r="K69" s="321"/>
      <c r="L69" s="321"/>
      <c r="M69" s="321"/>
      <c r="N69" s="321"/>
      <c r="O69" s="321"/>
      <c r="P69" s="322"/>
    </row>
    <row r="70" spans="1:16" s="7" customFormat="1" ht="51">
      <c r="A70" s="270" t="s">
        <v>646</v>
      </c>
      <c r="B70" s="214" t="s">
        <v>1019</v>
      </c>
      <c r="C70" s="296" t="s">
        <v>1035</v>
      </c>
      <c r="D70" s="297" t="s">
        <v>245</v>
      </c>
      <c r="E70" s="297">
        <v>1</v>
      </c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2"/>
    </row>
    <row r="71" spans="1:16" s="7" customFormat="1" ht="12.75">
      <c r="A71" s="270" t="s">
        <v>647</v>
      </c>
      <c r="B71" s="214" t="s">
        <v>1019</v>
      </c>
      <c r="C71" s="296" t="s">
        <v>1029</v>
      </c>
      <c r="D71" s="297" t="s">
        <v>245</v>
      </c>
      <c r="E71" s="297">
        <v>2</v>
      </c>
      <c r="F71" s="321"/>
      <c r="G71" s="321"/>
      <c r="H71" s="321"/>
      <c r="I71" s="321"/>
      <c r="J71" s="321"/>
      <c r="K71" s="321"/>
      <c r="L71" s="321"/>
      <c r="M71" s="321"/>
      <c r="N71" s="321"/>
      <c r="O71" s="321"/>
      <c r="P71" s="322"/>
    </row>
    <row r="72" spans="1:16" s="7" customFormat="1" ht="12.75">
      <c r="A72" s="270" t="s">
        <v>648</v>
      </c>
      <c r="B72" s="214" t="s">
        <v>1019</v>
      </c>
      <c r="C72" s="296" t="s">
        <v>1030</v>
      </c>
      <c r="D72" s="297" t="s">
        <v>245</v>
      </c>
      <c r="E72" s="297">
        <v>1</v>
      </c>
      <c r="F72" s="321"/>
      <c r="G72" s="321"/>
      <c r="H72" s="321"/>
      <c r="I72" s="321"/>
      <c r="J72" s="321"/>
      <c r="K72" s="321"/>
      <c r="L72" s="321"/>
      <c r="M72" s="321"/>
      <c r="N72" s="321"/>
      <c r="O72" s="321"/>
      <c r="P72" s="322"/>
    </row>
    <row r="73" spans="1:16" s="7" customFormat="1" ht="38.25">
      <c r="A73" s="270" t="s">
        <v>649</v>
      </c>
      <c r="B73" s="214" t="s">
        <v>1019</v>
      </c>
      <c r="C73" s="316" t="s">
        <v>1036</v>
      </c>
      <c r="D73" s="297" t="s">
        <v>245</v>
      </c>
      <c r="E73" s="297">
        <v>1</v>
      </c>
      <c r="F73" s="321"/>
      <c r="G73" s="321"/>
      <c r="H73" s="321"/>
      <c r="I73" s="321"/>
      <c r="J73" s="321"/>
      <c r="K73" s="321"/>
      <c r="L73" s="321"/>
      <c r="M73" s="321"/>
      <c r="N73" s="321"/>
      <c r="O73" s="321"/>
      <c r="P73" s="322"/>
    </row>
    <row r="74" spans="1:16" s="7" customFormat="1" ht="25.5">
      <c r="A74" s="270" t="s">
        <v>650</v>
      </c>
      <c r="B74" s="214" t="s">
        <v>1019</v>
      </c>
      <c r="C74" s="316" t="s">
        <v>1031</v>
      </c>
      <c r="D74" s="297" t="s">
        <v>245</v>
      </c>
      <c r="E74" s="297">
        <v>1</v>
      </c>
      <c r="F74" s="321"/>
      <c r="G74" s="321"/>
      <c r="H74" s="321"/>
      <c r="I74" s="321"/>
      <c r="J74" s="321"/>
      <c r="K74" s="321"/>
      <c r="L74" s="321"/>
      <c r="M74" s="321"/>
      <c r="N74" s="321"/>
      <c r="O74" s="321"/>
      <c r="P74" s="322"/>
    </row>
    <row r="75" spans="1:16" s="7" customFormat="1" ht="12.75">
      <c r="A75" s="270" t="s">
        <v>651</v>
      </c>
      <c r="B75" s="214" t="s">
        <v>1019</v>
      </c>
      <c r="C75" s="316" t="s">
        <v>1128</v>
      </c>
      <c r="D75" s="297" t="s">
        <v>36</v>
      </c>
      <c r="E75" s="297">
        <v>1</v>
      </c>
      <c r="F75" s="321"/>
      <c r="G75" s="321"/>
      <c r="H75" s="321"/>
      <c r="I75" s="321"/>
      <c r="J75" s="321"/>
      <c r="K75" s="321"/>
      <c r="L75" s="321"/>
      <c r="M75" s="321"/>
      <c r="N75" s="321"/>
      <c r="O75" s="321"/>
      <c r="P75" s="322"/>
    </row>
    <row r="76" spans="1:16" s="7" customFormat="1" ht="12.75">
      <c r="A76" s="270" t="s">
        <v>652</v>
      </c>
      <c r="B76" s="214" t="s">
        <v>1019</v>
      </c>
      <c r="C76" s="316" t="s">
        <v>1032</v>
      </c>
      <c r="D76" s="297" t="s">
        <v>36</v>
      </c>
      <c r="E76" s="297">
        <v>1</v>
      </c>
      <c r="F76" s="321"/>
      <c r="G76" s="321"/>
      <c r="H76" s="321"/>
      <c r="I76" s="321"/>
      <c r="J76" s="321"/>
      <c r="K76" s="321"/>
      <c r="L76" s="321"/>
      <c r="M76" s="321"/>
      <c r="N76" s="321"/>
      <c r="O76" s="321"/>
      <c r="P76" s="322"/>
    </row>
    <row r="77" spans="1:16" s="7" customFormat="1" ht="12.75">
      <c r="A77" s="270" t="s">
        <v>653</v>
      </c>
      <c r="B77" s="214" t="s">
        <v>1019</v>
      </c>
      <c r="C77" s="316" t="s">
        <v>1007</v>
      </c>
      <c r="D77" s="297" t="s">
        <v>245</v>
      </c>
      <c r="E77" s="297">
        <v>1</v>
      </c>
      <c r="F77" s="321"/>
      <c r="G77" s="321"/>
      <c r="H77" s="321"/>
      <c r="I77" s="321"/>
      <c r="J77" s="321"/>
      <c r="K77" s="321"/>
      <c r="L77" s="321"/>
      <c r="M77" s="321"/>
      <c r="N77" s="321"/>
      <c r="O77" s="321"/>
      <c r="P77" s="322"/>
    </row>
    <row r="78" spans="1:16" s="7" customFormat="1" ht="12.75">
      <c r="A78" s="270" t="s">
        <v>654</v>
      </c>
      <c r="B78" s="214" t="s">
        <v>1019</v>
      </c>
      <c r="C78" s="316" t="s">
        <v>1006</v>
      </c>
      <c r="D78" s="297" t="s">
        <v>245</v>
      </c>
      <c r="E78" s="297">
        <v>1</v>
      </c>
      <c r="F78" s="321"/>
      <c r="G78" s="321"/>
      <c r="H78" s="321"/>
      <c r="I78" s="321"/>
      <c r="J78" s="321"/>
      <c r="K78" s="321"/>
      <c r="L78" s="321"/>
      <c r="M78" s="321"/>
      <c r="N78" s="321"/>
      <c r="O78" s="321"/>
      <c r="P78" s="322"/>
    </row>
    <row r="79" spans="1:16" s="7" customFormat="1" ht="25.5">
      <c r="A79" s="270" t="s">
        <v>655</v>
      </c>
      <c r="B79" s="214" t="s">
        <v>1019</v>
      </c>
      <c r="C79" s="316" t="s">
        <v>1129</v>
      </c>
      <c r="D79" s="297" t="s">
        <v>245</v>
      </c>
      <c r="E79" s="297">
        <v>1</v>
      </c>
      <c r="F79" s="321"/>
      <c r="G79" s="321"/>
      <c r="H79" s="321"/>
      <c r="I79" s="321"/>
      <c r="J79" s="321"/>
      <c r="K79" s="321"/>
      <c r="L79" s="321"/>
      <c r="M79" s="321"/>
      <c r="N79" s="321"/>
      <c r="O79" s="321"/>
      <c r="P79" s="322"/>
    </row>
    <row r="80" spans="1:16" s="7" customFormat="1" ht="12.75">
      <c r="A80" s="270" t="s">
        <v>656</v>
      </c>
      <c r="B80" s="214" t="s">
        <v>1019</v>
      </c>
      <c r="C80" s="316" t="s">
        <v>1033</v>
      </c>
      <c r="D80" s="297" t="s">
        <v>36</v>
      </c>
      <c r="E80" s="297">
        <v>1</v>
      </c>
      <c r="F80" s="321"/>
      <c r="G80" s="321"/>
      <c r="H80" s="321"/>
      <c r="I80" s="321"/>
      <c r="J80" s="321"/>
      <c r="K80" s="321"/>
      <c r="L80" s="321"/>
      <c r="M80" s="321"/>
      <c r="N80" s="321"/>
      <c r="O80" s="321"/>
      <c r="P80" s="322"/>
    </row>
    <row r="81" spans="1:16" s="7" customFormat="1" ht="25.5">
      <c r="A81" s="270" t="s">
        <v>657</v>
      </c>
      <c r="B81" s="214" t="s">
        <v>1019</v>
      </c>
      <c r="C81" s="316" t="s">
        <v>1163</v>
      </c>
      <c r="D81" s="297" t="s">
        <v>38</v>
      </c>
      <c r="E81" s="297">
        <v>10</v>
      </c>
      <c r="F81" s="321"/>
      <c r="G81" s="321"/>
      <c r="H81" s="321"/>
      <c r="I81" s="321"/>
      <c r="J81" s="321"/>
      <c r="K81" s="321"/>
      <c r="L81" s="321"/>
      <c r="M81" s="321"/>
      <c r="N81" s="321"/>
      <c r="O81" s="321"/>
      <c r="P81" s="322"/>
    </row>
    <row r="82" spans="1:16" s="7" customFormat="1" ht="25.5">
      <c r="A82" s="270" t="s">
        <v>658</v>
      </c>
      <c r="B82" s="214" t="s">
        <v>1019</v>
      </c>
      <c r="C82" s="316" t="s">
        <v>1162</v>
      </c>
      <c r="D82" s="297" t="s">
        <v>38</v>
      </c>
      <c r="E82" s="297">
        <v>3</v>
      </c>
      <c r="F82" s="321"/>
      <c r="G82" s="321"/>
      <c r="H82" s="321"/>
      <c r="I82" s="321"/>
      <c r="J82" s="321"/>
      <c r="K82" s="321"/>
      <c r="L82" s="321"/>
      <c r="M82" s="321"/>
      <c r="N82" s="321"/>
      <c r="O82" s="321"/>
      <c r="P82" s="322"/>
    </row>
    <row r="83" spans="1:16" ht="12.75">
      <c r="A83" s="380" t="s">
        <v>1172</v>
      </c>
      <c r="B83" s="381"/>
      <c r="C83" s="381"/>
      <c r="D83" s="381"/>
      <c r="E83" s="381"/>
      <c r="F83" s="381"/>
      <c r="G83" s="381"/>
      <c r="H83" s="381"/>
      <c r="I83" s="381"/>
      <c r="J83" s="381"/>
      <c r="K83" s="382"/>
      <c r="L83" s="245"/>
      <c r="M83" s="245"/>
      <c r="N83" s="245"/>
      <c r="O83" s="245"/>
      <c r="P83" s="245"/>
    </row>
    <row r="84" spans="1:16" ht="12" customHeight="1">
      <c r="A84" s="218"/>
      <c r="B84" s="218"/>
      <c r="C84" s="260"/>
      <c r="D84" s="205"/>
      <c r="E84" s="253"/>
      <c r="F84" s="254"/>
      <c r="G84" s="196"/>
      <c r="H84" s="196"/>
      <c r="I84" s="254"/>
      <c r="J84" s="197"/>
      <c r="K84" s="196"/>
      <c r="L84" s="256"/>
      <c r="M84" s="256"/>
      <c r="N84" s="256"/>
      <c r="O84" s="256"/>
      <c r="P84" s="256"/>
    </row>
    <row r="85" spans="1:16" ht="12.75">
      <c r="A85" s="212" t="s">
        <v>8</v>
      </c>
      <c r="B85" s="212"/>
      <c r="C85" s="261"/>
      <c r="D85" s="191" t="s">
        <v>552</v>
      </c>
      <c r="E85" s="249"/>
      <c r="F85" s="192"/>
      <c r="G85" s="192"/>
      <c r="H85" s="248"/>
      <c r="I85" s="192"/>
      <c r="J85" s="192"/>
      <c r="K85" s="192"/>
      <c r="L85" s="192"/>
      <c r="M85" s="192"/>
      <c r="N85" s="192"/>
      <c r="O85" s="238"/>
      <c r="P85" s="238"/>
    </row>
    <row r="86" spans="1:16" ht="12.75">
      <c r="A86" s="187"/>
      <c r="B86" s="187"/>
      <c r="C86" s="261"/>
      <c r="D86" s="191" t="s">
        <v>551</v>
      </c>
      <c r="E86" s="249"/>
      <c r="F86" s="192"/>
      <c r="G86" s="192"/>
      <c r="H86" s="248"/>
      <c r="I86" s="192"/>
      <c r="J86" s="192"/>
      <c r="K86" s="192"/>
      <c r="L86" s="192"/>
      <c r="M86" s="192"/>
      <c r="N86" s="192"/>
      <c r="O86" s="238"/>
      <c r="P86" s="238"/>
    </row>
    <row r="87" spans="1:16" ht="12.75">
      <c r="A87" s="379" t="s">
        <v>1169</v>
      </c>
      <c r="B87" s="379"/>
      <c r="C87" s="379"/>
      <c r="E87" s="249"/>
      <c r="F87" s="192"/>
      <c r="G87" s="192"/>
      <c r="H87" s="192"/>
      <c r="I87" s="192"/>
      <c r="J87" s="192"/>
      <c r="K87" s="192"/>
      <c r="L87" s="192"/>
      <c r="M87" s="192"/>
      <c r="N87" s="192"/>
      <c r="O87" s="238"/>
      <c r="P87" s="238"/>
    </row>
    <row r="88" spans="1:16" ht="12.75">
      <c r="A88" s="187"/>
      <c r="B88" s="187"/>
      <c r="C88" s="195"/>
      <c r="E88" s="249"/>
      <c r="F88" s="192"/>
      <c r="G88" s="192"/>
      <c r="H88" s="248"/>
      <c r="I88" s="192"/>
      <c r="J88" s="192"/>
      <c r="K88" s="192"/>
      <c r="L88" s="192"/>
      <c r="M88" s="192"/>
      <c r="N88" s="192"/>
      <c r="O88" s="238"/>
      <c r="P88" s="238"/>
    </row>
    <row r="89" spans="1:16" ht="12.75">
      <c r="A89" s="212" t="s">
        <v>577</v>
      </c>
      <c r="B89" s="212"/>
      <c r="C89" s="195"/>
      <c r="D89" s="191" t="s">
        <v>552</v>
      </c>
      <c r="E89" s="249"/>
      <c r="F89" s="192"/>
      <c r="G89" s="192"/>
      <c r="H89" s="192"/>
      <c r="I89" s="192"/>
      <c r="J89" s="192"/>
      <c r="K89" s="192"/>
      <c r="L89" s="192"/>
      <c r="M89" s="192"/>
      <c r="N89" s="192"/>
      <c r="O89" s="238"/>
      <c r="P89" s="238"/>
    </row>
    <row r="90" spans="1:16" ht="12.75">
      <c r="A90" s="187"/>
      <c r="B90" s="187"/>
      <c r="C90" s="261"/>
      <c r="D90" s="191" t="s">
        <v>551</v>
      </c>
      <c r="E90" s="249"/>
      <c r="F90" s="192"/>
      <c r="G90" s="192"/>
      <c r="H90" s="248"/>
      <c r="I90" s="192"/>
      <c r="J90" s="192"/>
      <c r="K90" s="192"/>
      <c r="L90" s="192"/>
      <c r="M90" s="192"/>
      <c r="N90" s="192"/>
      <c r="O90" s="238"/>
      <c r="P90" s="238"/>
    </row>
    <row r="91" spans="1:16" ht="12.75">
      <c r="A91" s="378" t="s">
        <v>550</v>
      </c>
      <c r="B91" s="378"/>
      <c r="C91" s="378"/>
      <c r="E91" s="249"/>
      <c r="F91" s="238"/>
      <c r="G91" s="238"/>
      <c r="H91" s="238"/>
      <c r="I91" s="238"/>
      <c r="J91" s="238"/>
      <c r="K91" s="238"/>
      <c r="L91" s="238"/>
      <c r="M91" s="238"/>
      <c r="N91" s="238"/>
      <c r="O91" s="238"/>
      <c r="P91" s="238"/>
    </row>
    <row r="92" spans="1:16" ht="12.75">
      <c r="A92" s="187"/>
      <c r="B92" s="187"/>
      <c r="E92" s="249"/>
      <c r="F92" s="238"/>
      <c r="G92" s="238"/>
      <c r="H92" s="238"/>
      <c r="I92" s="238"/>
      <c r="J92" s="250"/>
      <c r="K92" s="238"/>
      <c r="L92" s="238"/>
      <c r="M92" s="238"/>
      <c r="N92" s="238"/>
      <c r="O92" s="238"/>
      <c r="P92" s="238"/>
    </row>
  </sheetData>
  <sheetProtection/>
  <mergeCells count="15">
    <mergeCell ref="L14:P14"/>
    <mergeCell ref="A83:K83"/>
    <mergeCell ref="A87:C87"/>
    <mergeCell ref="A91:C91"/>
    <mergeCell ref="A8:P8"/>
    <mergeCell ref="A2:P2"/>
    <mergeCell ref="A3:P3"/>
    <mergeCell ref="A6:G6"/>
    <mergeCell ref="A9:I9"/>
    <mergeCell ref="A14:A15"/>
    <mergeCell ref="B14:B15"/>
    <mergeCell ref="C14:C15"/>
    <mergeCell ref="D14:D15"/>
    <mergeCell ref="E14:E15"/>
    <mergeCell ref="F14:K14"/>
  </mergeCells>
  <printOptions/>
  <pageMargins left="0.7874015748031497" right="0.7874015748031497" top="0.984251968503937" bottom="0.984251968503937" header="0.31496062992125984" footer="0.31496062992125984"/>
  <pageSetup fitToHeight="0" fitToWidth="1" horizontalDpi="600" verticalDpi="600" orientation="landscape" paperSize="9" scale="83" r:id="rId1"/>
  <headerFooter>
    <oddFooter>&amp;C4.tāme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77"/>
  <sheetViews>
    <sheetView workbookViewId="0" topLeftCell="A2">
      <selection activeCell="F17" sqref="F17"/>
    </sheetView>
  </sheetViews>
  <sheetFormatPr defaultColWidth="9.140625" defaultRowHeight="12.75"/>
  <cols>
    <col min="1" max="1" width="6.28125" style="207" customWidth="1"/>
    <col min="2" max="2" width="9.00390625" style="207" customWidth="1"/>
    <col min="3" max="3" width="38.8515625" style="241" customWidth="1"/>
    <col min="4" max="4" width="5.57421875" style="191" customWidth="1"/>
    <col min="5" max="5" width="7.28125" style="210" customWidth="1"/>
    <col min="6" max="9" width="8.421875" style="0" customWidth="1"/>
    <col min="10" max="10" width="8.421875" style="63" customWidth="1"/>
    <col min="11" max="16" width="8.421875" style="0" customWidth="1"/>
    <col min="17" max="17" width="10.28125" style="0" bestFit="1" customWidth="1"/>
  </cols>
  <sheetData>
    <row r="1" spans="1:16" ht="12.75" hidden="1">
      <c r="A1" s="206"/>
      <c r="B1" s="206"/>
      <c r="C1" s="258"/>
      <c r="D1" s="203"/>
      <c r="F1" s="63"/>
      <c r="G1" s="63">
        <v>5</v>
      </c>
      <c r="H1" s="63"/>
      <c r="I1" s="63"/>
      <c r="J1" s="199">
        <v>0.08</v>
      </c>
      <c r="K1" s="63"/>
      <c r="L1" s="63"/>
      <c r="M1" s="63"/>
      <c r="N1" s="63"/>
      <c r="O1" s="63"/>
      <c r="P1" s="63"/>
    </row>
    <row r="2" spans="1:16" s="62" customFormat="1" ht="16.5" thickBot="1">
      <c r="A2" s="373" t="s">
        <v>1037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</row>
    <row r="3" spans="1:16" s="62" customFormat="1" ht="15.75" thickTop="1">
      <c r="A3" s="374" t="s">
        <v>1038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</row>
    <row r="4" spans="1:16" s="62" customFormat="1" ht="12.75">
      <c r="A4" s="51"/>
      <c r="B4" s="51"/>
      <c r="C4" s="259"/>
      <c r="D4" s="204"/>
      <c r="E4" s="21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6" ht="12.75">
      <c r="A5" s="266" t="s">
        <v>709</v>
      </c>
      <c r="B5" s="266"/>
      <c r="C5" s="266"/>
      <c r="D5" s="265"/>
      <c r="E5" s="265"/>
      <c r="F5" s="222"/>
      <c r="G5" s="222"/>
      <c r="H5" s="222"/>
      <c r="I5" s="279"/>
      <c r="J5" s="279"/>
      <c r="K5" s="279"/>
      <c r="L5" s="279"/>
      <c r="M5" s="279"/>
      <c r="N5" s="279"/>
      <c r="O5" s="279"/>
      <c r="P5" s="279"/>
    </row>
    <row r="6" spans="1:16" ht="12.75" customHeight="1">
      <c r="A6" s="350" t="s">
        <v>710</v>
      </c>
      <c r="B6" s="350"/>
      <c r="C6" s="350"/>
      <c r="D6" s="350"/>
      <c r="E6" s="350"/>
      <c r="F6" s="350"/>
      <c r="G6" s="350"/>
      <c r="H6" s="279"/>
      <c r="I6" s="279"/>
      <c r="J6" s="279"/>
      <c r="K6" s="279"/>
      <c r="L6" s="279"/>
      <c r="M6" s="279"/>
      <c r="N6" s="279"/>
      <c r="O6" s="279"/>
      <c r="P6" s="279"/>
    </row>
    <row r="7" spans="1:16" ht="12.75">
      <c r="A7" s="191" t="s">
        <v>711</v>
      </c>
      <c r="B7" s="191"/>
      <c r="C7" s="191"/>
      <c r="E7" s="191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 customHeight="1">
      <c r="A8" s="335" t="s">
        <v>1168</v>
      </c>
      <c r="B8" s="335"/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</row>
    <row r="9" spans="1:14" s="241" customFormat="1" ht="15" customHeight="1">
      <c r="A9" s="345" t="s">
        <v>575</v>
      </c>
      <c r="B9" s="345"/>
      <c r="C9" s="345"/>
      <c r="D9" s="345"/>
      <c r="E9" s="345"/>
      <c r="F9" s="345"/>
      <c r="G9" s="345"/>
      <c r="H9" s="345"/>
      <c r="I9" s="345"/>
      <c r="J9" s="226"/>
      <c r="K9" s="226"/>
      <c r="L9" s="226"/>
      <c r="M9" s="226"/>
      <c r="N9" s="226"/>
    </row>
    <row r="10" spans="1:14" s="241" customFormat="1" ht="15" customHeight="1">
      <c r="A10" s="224"/>
      <c r="B10" s="224"/>
      <c r="C10" s="224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</row>
    <row r="11" spans="1:17" s="221" customFormat="1" ht="15" customHeight="1">
      <c r="A11" s="221" t="s">
        <v>1170</v>
      </c>
      <c r="D11" s="198"/>
      <c r="E11" s="198"/>
      <c r="J11" s="198"/>
      <c r="K11" s="198"/>
      <c r="L11" s="198"/>
      <c r="M11" s="198"/>
      <c r="N11" s="198"/>
      <c r="O11" s="198"/>
      <c r="P11" s="198"/>
      <c r="Q11" s="198"/>
    </row>
    <row r="12" spans="4:17" s="221" customFormat="1" ht="15" customHeight="1">
      <c r="D12" s="198"/>
      <c r="E12" s="198"/>
      <c r="J12" s="198"/>
      <c r="K12" s="198"/>
      <c r="L12" s="198"/>
      <c r="M12" s="198"/>
      <c r="N12" s="223" t="s">
        <v>692</v>
      </c>
      <c r="O12" s="242"/>
      <c r="P12" s="243" t="s">
        <v>693</v>
      </c>
      <c r="Q12" s="198"/>
    </row>
    <row r="13" spans="4:17" s="221" customFormat="1" ht="15" customHeight="1">
      <c r="D13" s="198"/>
      <c r="E13" s="198"/>
      <c r="J13" s="198"/>
      <c r="K13" s="198"/>
      <c r="L13" s="198"/>
      <c r="M13" s="198"/>
      <c r="Q13" s="198"/>
    </row>
    <row r="14" spans="1:16" s="141" customFormat="1" ht="12.75" customHeight="1">
      <c r="A14" s="383" t="s">
        <v>578</v>
      </c>
      <c r="B14" s="383" t="s">
        <v>708</v>
      </c>
      <c r="C14" s="386" t="s">
        <v>582</v>
      </c>
      <c r="D14" s="388" t="s">
        <v>548</v>
      </c>
      <c r="E14" s="388" t="s">
        <v>549</v>
      </c>
      <c r="F14" s="376" t="s">
        <v>564</v>
      </c>
      <c r="G14" s="376"/>
      <c r="H14" s="376"/>
      <c r="I14" s="376"/>
      <c r="J14" s="376"/>
      <c r="K14" s="376"/>
      <c r="L14" s="376" t="s">
        <v>565</v>
      </c>
      <c r="M14" s="376" t="s">
        <v>27</v>
      </c>
      <c r="N14" s="376"/>
      <c r="O14" s="376"/>
      <c r="P14" s="376"/>
    </row>
    <row r="15" spans="1:16" s="7" customFormat="1" ht="79.5">
      <c r="A15" s="384"/>
      <c r="B15" s="384"/>
      <c r="C15" s="387"/>
      <c r="D15" s="389"/>
      <c r="E15" s="389"/>
      <c r="F15" s="208" t="s">
        <v>590</v>
      </c>
      <c r="G15" s="208" t="s">
        <v>558</v>
      </c>
      <c r="H15" s="208" t="s">
        <v>583</v>
      </c>
      <c r="I15" s="209" t="s">
        <v>584</v>
      </c>
      <c r="J15" s="208" t="s">
        <v>585</v>
      </c>
      <c r="K15" s="208" t="s">
        <v>591</v>
      </c>
      <c r="L15" s="208" t="s">
        <v>32</v>
      </c>
      <c r="M15" s="208" t="s">
        <v>586</v>
      </c>
      <c r="N15" s="209" t="s">
        <v>587</v>
      </c>
      <c r="O15" s="208" t="s">
        <v>588</v>
      </c>
      <c r="P15" s="213" t="s">
        <v>589</v>
      </c>
    </row>
    <row r="16" spans="1:16" s="7" customFormat="1" ht="12.75">
      <c r="A16" s="270" t="s">
        <v>573</v>
      </c>
      <c r="B16" s="268"/>
      <c r="C16" s="304" t="s">
        <v>1041</v>
      </c>
      <c r="D16" s="267"/>
      <c r="E16" s="267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2"/>
    </row>
    <row r="17" spans="1:16" s="7" customFormat="1" ht="51">
      <c r="A17" s="270" t="s">
        <v>593</v>
      </c>
      <c r="B17" s="297" t="s">
        <v>1039</v>
      </c>
      <c r="C17" s="308" t="s">
        <v>1040</v>
      </c>
      <c r="D17" s="309" t="s">
        <v>714</v>
      </c>
      <c r="E17" s="309">
        <v>1</v>
      </c>
      <c r="F17" s="321"/>
      <c r="G17" s="321"/>
      <c r="H17" s="321"/>
      <c r="I17" s="321"/>
      <c r="J17" s="321"/>
      <c r="K17" s="321"/>
      <c r="L17" s="321"/>
      <c r="M17" s="321"/>
      <c r="N17" s="321"/>
      <c r="O17" s="321"/>
      <c r="P17" s="322"/>
    </row>
    <row r="18" spans="1:16" s="7" customFormat="1" ht="12.75">
      <c r="A18" s="270" t="s">
        <v>594</v>
      </c>
      <c r="B18" s="214"/>
      <c r="C18" s="310" t="s">
        <v>1046</v>
      </c>
      <c r="D18" s="297"/>
      <c r="E18" s="297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2"/>
    </row>
    <row r="19" spans="1:16" s="7" customFormat="1" ht="25.5">
      <c r="A19" s="270" t="s">
        <v>595</v>
      </c>
      <c r="B19" s="297" t="s">
        <v>1039</v>
      </c>
      <c r="C19" s="308" t="s">
        <v>1042</v>
      </c>
      <c r="D19" s="309" t="s">
        <v>36</v>
      </c>
      <c r="E19" s="309">
        <v>6</v>
      </c>
      <c r="F19" s="321"/>
      <c r="G19" s="321"/>
      <c r="H19" s="321"/>
      <c r="I19" s="321"/>
      <c r="J19" s="321"/>
      <c r="K19" s="321"/>
      <c r="L19" s="321"/>
      <c r="M19" s="321"/>
      <c r="N19" s="321"/>
      <c r="O19" s="321"/>
      <c r="P19" s="322"/>
    </row>
    <row r="20" spans="1:16" s="7" customFormat="1" ht="25.5">
      <c r="A20" s="270" t="s">
        <v>596</v>
      </c>
      <c r="B20" s="297" t="s">
        <v>1039</v>
      </c>
      <c r="C20" s="308" t="s">
        <v>1048</v>
      </c>
      <c r="D20" s="309" t="s">
        <v>36</v>
      </c>
      <c r="E20" s="309">
        <v>11</v>
      </c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2"/>
    </row>
    <row r="21" spans="1:16" s="7" customFormat="1" ht="25.5">
      <c r="A21" s="270" t="s">
        <v>597</v>
      </c>
      <c r="B21" s="297" t="s">
        <v>1039</v>
      </c>
      <c r="C21" s="308" t="s">
        <v>1043</v>
      </c>
      <c r="D21" s="309" t="s">
        <v>36</v>
      </c>
      <c r="E21" s="309">
        <v>2</v>
      </c>
      <c r="F21" s="321"/>
      <c r="G21" s="321"/>
      <c r="H21" s="321"/>
      <c r="I21" s="321"/>
      <c r="J21" s="321"/>
      <c r="K21" s="321"/>
      <c r="L21" s="321"/>
      <c r="M21" s="321"/>
      <c r="N21" s="321"/>
      <c r="O21" s="321"/>
      <c r="P21" s="322"/>
    </row>
    <row r="22" spans="1:16" s="7" customFormat="1" ht="25.5">
      <c r="A22" s="270" t="s">
        <v>598</v>
      </c>
      <c r="B22" s="297" t="s">
        <v>1039</v>
      </c>
      <c r="C22" s="308" t="s">
        <v>1044</v>
      </c>
      <c r="D22" s="309" t="s">
        <v>36</v>
      </c>
      <c r="E22" s="309">
        <v>12</v>
      </c>
      <c r="F22" s="321"/>
      <c r="G22" s="321"/>
      <c r="H22" s="321"/>
      <c r="I22" s="321"/>
      <c r="J22" s="321"/>
      <c r="K22" s="321"/>
      <c r="L22" s="321"/>
      <c r="M22" s="321"/>
      <c r="N22" s="321"/>
      <c r="O22" s="321"/>
      <c r="P22" s="322"/>
    </row>
    <row r="23" spans="1:16" s="7" customFormat="1" ht="25.5">
      <c r="A23" s="270" t="s">
        <v>599</v>
      </c>
      <c r="B23" s="297" t="s">
        <v>1039</v>
      </c>
      <c r="C23" s="308" t="s">
        <v>1047</v>
      </c>
      <c r="D23" s="309" t="s">
        <v>36</v>
      </c>
      <c r="E23" s="309">
        <v>4</v>
      </c>
      <c r="F23" s="321"/>
      <c r="G23" s="321"/>
      <c r="H23" s="321"/>
      <c r="I23" s="321"/>
      <c r="J23" s="321"/>
      <c r="K23" s="321"/>
      <c r="L23" s="321"/>
      <c r="M23" s="321"/>
      <c r="N23" s="321"/>
      <c r="O23" s="321"/>
      <c r="P23" s="322"/>
    </row>
    <row r="24" spans="1:16" s="7" customFormat="1" ht="25.5">
      <c r="A24" s="270" t="s">
        <v>600</v>
      </c>
      <c r="B24" s="297" t="s">
        <v>1039</v>
      </c>
      <c r="C24" s="308" t="s">
        <v>1045</v>
      </c>
      <c r="D24" s="309" t="s">
        <v>36</v>
      </c>
      <c r="E24" s="309">
        <v>3</v>
      </c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2"/>
    </row>
    <row r="25" spans="1:16" s="7" customFormat="1" ht="12.75">
      <c r="A25" s="270" t="s">
        <v>601</v>
      </c>
      <c r="B25" s="214"/>
      <c r="C25" s="310" t="s">
        <v>1049</v>
      </c>
      <c r="D25" s="297"/>
      <c r="E25" s="297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2"/>
    </row>
    <row r="26" spans="1:16" s="7" customFormat="1" ht="38.25">
      <c r="A26" s="270" t="s">
        <v>602</v>
      </c>
      <c r="B26" s="297" t="s">
        <v>1039</v>
      </c>
      <c r="C26" s="308" t="s">
        <v>1050</v>
      </c>
      <c r="D26" s="309" t="s">
        <v>36</v>
      </c>
      <c r="E26" s="309">
        <v>85</v>
      </c>
      <c r="F26" s="321"/>
      <c r="G26" s="321"/>
      <c r="H26" s="321"/>
      <c r="I26" s="321"/>
      <c r="J26" s="321"/>
      <c r="K26" s="321"/>
      <c r="L26" s="321"/>
      <c r="M26" s="321"/>
      <c r="N26" s="321"/>
      <c r="O26" s="321"/>
      <c r="P26" s="322"/>
    </row>
    <row r="27" spans="1:16" s="7" customFormat="1" ht="38.25">
      <c r="A27" s="270" t="s">
        <v>603</v>
      </c>
      <c r="B27" s="297" t="s">
        <v>1039</v>
      </c>
      <c r="C27" s="308" t="s">
        <v>1051</v>
      </c>
      <c r="D27" s="309" t="s">
        <v>36</v>
      </c>
      <c r="E27" s="309">
        <v>37</v>
      </c>
      <c r="F27" s="321"/>
      <c r="G27" s="321"/>
      <c r="H27" s="321"/>
      <c r="I27" s="321"/>
      <c r="J27" s="321"/>
      <c r="K27" s="321"/>
      <c r="L27" s="321"/>
      <c r="M27" s="321"/>
      <c r="N27" s="321"/>
      <c r="O27" s="321"/>
      <c r="P27" s="322"/>
    </row>
    <row r="28" spans="1:16" s="7" customFormat="1" ht="38.25">
      <c r="A28" s="270" t="s">
        <v>604</v>
      </c>
      <c r="B28" s="297" t="s">
        <v>1039</v>
      </c>
      <c r="C28" s="308" t="s">
        <v>1052</v>
      </c>
      <c r="D28" s="309" t="s">
        <v>36</v>
      </c>
      <c r="E28" s="309">
        <v>14</v>
      </c>
      <c r="F28" s="321"/>
      <c r="G28" s="321"/>
      <c r="H28" s="321"/>
      <c r="I28" s="321"/>
      <c r="J28" s="321"/>
      <c r="K28" s="321"/>
      <c r="L28" s="321"/>
      <c r="M28" s="321"/>
      <c r="N28" s="321"/>
      <c r="O28" s="321"/>
      <c r="P28" s="322"/>
    </row>
    <row r="29" spans="1:16" s="7" customFormat="1" ht="51">
      <c r="A29" s="270" t="s">
        <v>605</v>
      </c>
      <c r="B29" s="297" t="s">
        <v>1039</v>
      </c>
      <c r="C29" s="308" t="s">
        <v>1053</v>
      </c>
      <c r="D29" s="309" t="s">
        <v>36</v>
      </c>
      <c r="E29" s="309">
        <v>2</v>
      </c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322"/>
    </row>
    <row r="30" spans="1:16" s="7" customFormat="1" ht="12.75">
      <c r="A30" s="270" t="s">
        <v>606</v>
      </c>
      <c r="B30" s="214"/>
      <c r="C30" s="310" t="s">
        <v>1054</v>
      </c>
      <c r="D30" s="297"/>
      <c r="E30" s="297"/>
      <c r="F30" s="321"/>
      <c r="G30" s="321"/>
      <c r="H30" s="321"/>
      <c r="I30" s="321"/>
      <c r="J30" s="321"/>
      <c r="K30" s="321"/>
      <c r="L30" s="321"/>
      <c r="M30" s="321"/>
      <c r="N30" s="321"/>
      <c r="O30" s="321"/>
      <c r="P30" s="322"/>
    </row>
    <row r="31" spans="1:17" s="7" customFormat="1" ht="51">
      <c r="A31" s="270" t="s">
        <v>607</v>
      </c>
      <c r="B31" s="297" t="s">
        <v>1039</v>
      </c>
      <c r="C31" s="319" t="s">
        <v>1130</v>
      </c>
      <c r="D31" s="309" t="s">
        <v>36</v>
      </c>
      <c r="E31" s="309">
        <v>4</v>
      </c>
      <c r="F31" s="321"/>
      <c r="G31" s="321"/>
      <c r="H31" s="321"/>
      <c r="I31" s="321"/>
      <c r="J31" s="321"/>
      <c r="K31" s="321"/>
      <c r="L31" s="321"/>
      <c r="M31" s="321"/>
      <c r="N31" s="321"/>
      <c r="O31" s="321"/>
      <c r="P31" s="322"/>
      <c r="Q31" s="294"/>
    </row>
    <row r="32" spans="1:17" s="7" customFormat="1" ht="38.25">
      <c r="A32" s="270" t="s">
        <v>608</v>
      </c>
      <c r="B32" s="297" t="s">
        <v>1039</v>
      </c>
      <c r="C32" s="319" t="s">
        <v>1131</v>
      </c>
      <c r="D32" s="309" t="s">
        <v>36</v>
      </c>
      <c r="E32" s="309">
        <v>7</v>
      </c>
      <c r="F32" s="321"/>
      <c r="G32" s="321"/>
      <c r="H32" s="321"/>
      <c r="I32" s="321"/>
      <c r="J32" s="321"/>
      <c r="K32" s="321"/>
      <c r="L32" s="321"/>
      <c r="M32" s="321"/>
      <c r="N32" s="321"/>
      <c r="O32" s="321"/>
      <c r="P32" s="322"/>
      <c r="Q32" s="294"/>
    </row>
    <row r="33" spans="1:17" s="7" customFormat="1" ht="38.25">
      <c r="A33" s="270" t="s">
        <v>609</v>
      </c>
      <c r="B33" s="297" t="s">
        <v>1039</v>
      </c>
      <c r="C33" s="319" t="s">
        <v>1132</v>
      </c>
      <c r="D33" s="309" t="s">
        <v>36</v>
      </c>
      <c r="E33" s="309">
        <v>5</v>
      </c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2"/>
      <c r="Q33" s="294"/>
    </row>
    <row r="34" spans="1:17" s="7" customFormat="1" ht="38.25">
      <c r="A34" s="270" t="s">
        <v>610</v>
      </c>
      <c r="B34" s="297" t="s">
        <v>1039</v>
      </c>
      <c r="C34" s="319" t="s">
        <v>1133</v>
      </c>
      <c r="D34" s="309" t="s">
        <v>36</v>
      </c>
      <c r="E34" s="309">
        <v>3</v>
      </c>
      <c r="F34" s="321"/>
      <c r="G34" s="321"/>
      <c r="H34" s="321"/>
      <c r="I34" s="321"/>
      <c r="J34" s="321"/>
      <c r="K34" s="321"/>
      <c r="L34" s="321"/>
      <c r="M34" s="321"/>
      <c r="N34" s="321"/>
      <c r="O34" s="321"/>
      <c r="P34" s="322"/>
      <c r="Q34" s="294"/>
    </row>
    <row r="35" spans="1:17" s="7" customFormat="1" ht="38.25">
      <c r="A35" s="270" t="s">
        <v>611</v>
      </c>
      <c r="B35" s="297" t="s">
        <v>1039</v>
      </c>
      <c r="C35" s="319" t="s">
        <v>1134</v>
      </c>
      <c r="D35" s="309" t="s">
        <v>36</v>
      </c>
      <c r="E35" s="309">
        <v>8</v>
      </c>
      <c r="F35" s="321"/>
      <c r="G35" s="321"/>
      <c r="H35" s="321"/>
      <c r="I35" s="321"/>
      <c r="J35" s="321"/>
      <c r="K35" s="321"/>
      <c r="L35" s="321"/>
      <c r="M35" s="321"/>
      <c r="N35" s="321"/>
      <c r="O35" s="321"/>
      <c r="P35" s="322"/>
      <c r="Q35" s="294"/>
    </row>
    <row r="36" spans="1:17" s="7" customFormat="1" ht="38.25">
      <c r="A36" s="270" t="s">
        <v>612</v>
      </c>
      <c r="B36" s="297" t="s">
        <v>1039</v>
      </c>
      <c r="C36" s="319" t="s">
        <v>1135</v>
      </c>
      <c r="D36" s="309" t="s">
        <v>36</v>
      </c>
      <c r="E36" s="309">
        <v>7</v>
      </c>
      <c r="F36" s="321"/>
      <c r="G36" s="321"/>
      <c r="H36" s="321"/>
      <c r="I36" s="321"/>
      <c r="J36" s="321"/>
      <c r="K36" s="321"/>
      <c r="L36" s="321"/>
      <c r="M36" s="321"/>
      <c r="N36" s="321"/>
      <c r="O36" s="321"/>
      <c r="P36" s="322"/>
      <c r="Q36" s="294"/>
    </row>
    <row r="37" spans="1:17" s="7" customFormat="1" ht="38.25">
      <c r="A37" s="270" t="s">
        <v>613</v>
      </c>
      <c r="B37" s="297" t="s">
        <v>1039</v>
      </c>
      <c r="C37" s="319" t="s">
        <v>1136</v>
      </c>
      <c r="D37" s="309" t="s">
        <v>36</v>
      </c>
      <c r="E37" s="309">
        <v>4</v>
      </c>
      <c r="F37" s="321"/>
      <c r="G37" s="321"/>
      <c r="H37" s="321"/>
      <c r="I37" s="321"/>
      <c r="J37" s="321"/>
      <c r="K37" s="321"/>
      <c r="L37" s="321"/>
      <c r="M37" s="321"/>
      <c r="N37" s="321"/>
      <c r="O37" s="321"/>
      <c r="P37" s="322"/>
      <c r="Q37" s="294"/>
    </row>
    <row r="38" spans="1:17" s="7" customFormat="1" ht="51">
      <c r="A38" s="270" t="s">
        <v>614</v>
      </c>
      <c r="B38" s="297" t="s">
        <v>1039</v>
      </c>
      <c r="C38" s="319" t="s">
        <v>1137</v>
      </c>
      <c r="D38" s="309" t="s">
        <v>36</v>
      </c>
      <c r="E38" s="309">
        <v>5</v>
      </c>
      <c r="F38" s="321"/>
      <c r="G38" s="321"/>
      <c r="H38" s="321"/>
      <c r="I38" s="321"/>
      <c r="J38" s="321"/>
      <c r="K38" s="321"/>
      <c r="L38" s="321"/>
      <c r="M38" s="321"/>
      <c r="N38" s="321"/>
      <c r="O38" s="321"/>
      <c r="P38" s="322"/>
      <c r="Q38" s="294"/>
    </row>
    <row r="39" spans="1:17" s="7" customFormat="1" ht="38.25">
      <c r="A39" s="270" t="s">
        <v>615</v>
      </c>
      <c r="B39" s="297" t="s">
        <v>1039</v>
      </c>
      <c r="C39" s="319" t="s">
        <v>1138</v>
      </c>
      <c r="D39" s="309" t="s">
        <v>36</v>
      </c>
      <c r="E39" s="309">
        <v>9</v>
      </c>
      <c r="F39" s="321"/>
      <c r="G39" s="321"/>
      <c r="H39" s="321"/>
      <c r="I39" s="321"/>
      <c r="J39" s="321"/>
      <c r="K39" s="321"/>
      <c r="L39" s="321"/>
      <c r="M39" s="321"/>
      <c r="N39" s="321"/>
      <c r="O39" s="321"/>
      <c r="P39" s="322"/>
      <c r="Q39" s="294"/>
    </row>
    <row r="40" spans="1:17" s="7" customFormat="1" ht="38.25">
      <c r="A40" s="270" t="s">
        <v>616</v>
      </c>
      <c r="B40" s="297" t="s">
        <v>1039</v>
      </c>
      <c r="C40" s="319" t="s">
        <v>1139</v>
      </c>
      <c r="D40" s="309" t="s">
        <v>36</v>
      </c>
      <c r="E40" s="309">
        <v>2</v>
      </c>
      <c r="F40" s="321"/>
      <c r="G40" s="321"/>
      <c r="H40" s="321"/>
      <c r="I40" s="321"/>
      <c r="J40" s="321"/>
      <c r="K40" s="321"/>
      <c r="L40" s="321"/>
      <c r="M40" s="321"/>
      <c r="N40" s="321"/>
      <c r="O40" s="321"/>
      <c r="P40" s="322"/>
      <c r="Q40" s="294"/>
    </row>
    <row r="41" spans="1:17" s="7" customFormat="1" ht="51">
      <c r="A41" s="270" t="s">
        <v>617</v>
      </c>
      <c r="B41" s="297" t="s">
        <v>1039</v>
      </c>
      <c r="C41" s="319" t="s">
        <v>1140</v>
      </c>
      <c r="D41" s="309" t="s">
        <v>36</v>
      </c>
      <c r="E41" s="309">
        <v>1</v>
      </c>
      <c r="F41" s="321"/>
      <c r="G41" s="321"/>
      <c r="H41" s="321"/>
      <c r="I41" s="321"/>
      <c r="J41" s="321"/>
      <c r="K41" s="321"/>
      <c r="L41" s="321"/>
      <c r="M41" s="321"/>
      <c r="N41" s="321"/>
      <c r="O41" s="321"/>
      <c r="P41" s="322"/>
      <c r="Q41" s="294"/>
    </row>
    <row r="42" spans="1:16" s="7" customFormat="1" ht="12.75">
      <c r="A42" s="270" t="s">
        <v>618</v>
      </c>
      <c r="B42" s="214"/>
      <c r="C42" s="320" t="s">
        <v>1057</v>
      </c>
      <c r="D42" s="297"/>
      <c r="E42" s="297"/>
      <c r="F42" s="321"/>
      <c r="G42" s="321"/>
      <c r="H42" s="321"/>
      <c r="I42" s="321"/>
      <c r="J42" s="321"/>
      <c r="K42" s="321"/>
      <c r="L42" s="321"/>
      <c r="M42" s="321"/>
      <c r="N42" s="321"/>
      <c r="O42" s="321"/>
      <c r="P42" s="322"/>
    </row>
    <row r="43" spans="1:16" s="7" customFormat="1" ht="12.75">
      <c r="A43" s="270" t="s">
        <v>619</v>
      </c>
      <c r="B43" s="297" t="s">
        <v>1039</v>
      </c>
      <c r="C43" s="319" t="s">
        <v>1055</v>
      </c>
      <c r="D43" s="309" t="s">
        <v>36</v>
      </c>
      <c r="E43" s="309">
        <v>3</v>
      </c>
      <c r="F43" s="321"/>
      <c r="G43" s="321"/>
      <c r="H43" s="321"/>
      <c r="I43" s="321"/>
      <c r="J43" s="321"/>
      <c r="K43" s="321"/>
      <c r="L43" s="321"/>
      <c r="M43" s="321"/>
      <c r="N43" s="321"/>
      <c r="O43" s="321"/>
      <c r="P43" s="322"/>
    </row>
    <row r="44" spans="1:16" s="7" customFormat="1" ht="25.5">
      <c r="A44" s="270" t="s">
        <v>620</v>
      </c>
      <c r="B44" s="297" t="s">
        <v>1039</v>
      </c>
      <c r="C44" s="319" t="s">
        <v>1056</v>
      </c>
      <c r="D44" s="309" t="s">
        <v>690</v>
      </c>
      <c r="E44" s="309">
        <v>1</v>
      </c>
      <c r="F44" s="321"/>
      <c r="G44" s="321"/>
      <c r="H44" s="321"/>
      <c r="I44" s="321"/>
      <c r="J44" s="321"/>
      <c r="K44" s="321"/>
      <c r="L44" s="321"/>
      <c r="M44" s="321"/>
      <c r="N44" s="321"/>
      <c r="O44" s="321"/>
      <c r="P44" s="322"/>
    </row>
    <row r="45" spans="1:16" s="7" customFormat="1" ht="12.75">
      <c r="A45" s="270" t="s">
        <v>621</v>
      </c>
      <c r="B45" s="295"/>
      <c r="C45" s="303" t="s">
        <v>1058</v>
      </c>
      <c r="D45" s="297"/>
      <c r="E45" s="284"/>
      <c r="F45" s="321"/>
      <c r="G45" s="321"/>
      <c r="H45" s="321"/>
      <c r="I45" s="321"/>
      <c r="J45" s="321"/>
      <c r="K45" s="321"/>
      <c r="L45" s="321"/>
      <c r="M45" s="321"/>
      <c r="N45" s="321"/>
      <c r="O45" s="321"/>
      <c r="P45" s="322"/>
    </row>
    <row r="46" spans="1:16" s="7" customFormat="1" ht="25.5">
      <c r="A46" s="270" t="s">
        <v>622</v>
      </c>
      <c r="B46" s="297" t="s">
        <v>1039</v>
      </c>
      <c r="C46" s="308" t="s">
        <v>1059</v>
      </c>
      <c r="D46" s="309" t="s">
        <v>38</v>
      </c>
      <c r="E46" s="309">
        <v>200</v>
      </c>
      <c r="F46" s="321"/>
      <c r="G46" s="321"/>
      <c r="H46" s="321"/>
      <c r="I46" s="321"/>
      <c r="J46" s="321"/>
      <c r="K46" s="321"/>
      <c r="L46" s="321"/>
      <c r="M46" s="321"/>
      <c r="N46" s="321"/>
      <c r="O46" s="321"/>
      <c r="P46" s="322"/>
    </row>
    <row r="47" spans="1:16" s="7" customFormat="1" ht="25.5">
      <c r="A47" s="270" t="s">
        <v>623</v>
      </c>
      <c r="B47" s="297" t="s">
        <v>1039</v>
      </c>
      <c r="C47" s="308" t="s">
        <v>1060</v>
      </c>
      <c r="D47" s="309" t="s">
        <v>38</v>
      </c>
      <c r="E47" s="309">
        <v>800</v>
      </c>
      <c r="F47" s="321"/>
      <c r="G47" s="321"/>
      <c r="H47" s="321"/>
      <c r="I47" s="321"/>
      <c r="J47" s="321"/>
      <c r="K47" s="321"/>
      <c r="L47" s="321"/>
      <c r="M47" s="321"/>
      <c r="N47" s="321"/>
      <c r="O47" s="321"/>
      <c r="P47" s="322"/>
    </row>
    <row r="48" spans="1:16" s="7" customFormat="1" ht="25.5">
      <c r="A48" s="270" t="s">
        <v>624</v>
      </c>
      <c r="B48" s="297" t="s">
        <v>1039</v>
      </c>
      <c r="C48" s="308" t="s">
        <v>1061</v>
      </c>
      <c r="D48" s="309" t="s">
        <v>38</v>
      </c>
      <c r="E48" s="309">
        <v>10</v>
      </c>
      <c r="F48" s="321"/>
      <c r="G48" s="321"/>
      <c r="H48" s="321"/>
      <c r="I48" s="321"/>
      <c r="J48" s="321"/>
      <c r="K48" s="321"/>
      <c r="L48" s="321"/>
      <c r="M48" s="321"/>
      <c r="N48" s="321"/>
      <c r="O48" s="321"/>
      <c r="P48" s="322"/>
    </row>
    <row r="49" spans="1:16" s="7" customFormat="1" ht="38.25">
      <c r="A49" s="270" t="s">
        <v>625</v>
      </c>
      <c r="B49" s="297" t="s">
        <v>1039</v>
      </c>
      <c r="C49" s="308" t="s">
        <v>1065</v>
      </c>
      <c r="D49" s="309" t="s">
        <v>38</v>
      </c>
      <c r="E49" s="309">
        <v>15</v>
      </c>
      <c r="F49" s="321"/>
      <c r="G49" s="321"/>
      <c r="H49" s="321"/>
      <c r="I49" s="321"/>
      <c r="J49" s="321"/>
      <c r="K49" s="321"/>
      <c r="L49" s="321"/>
      <c r="M49" s="321"/>
      <c r="N49" s="321"/>
      <c r="O49" s="321"/>
      <c r="P49" s="322"/>
    </row>
    <row r="50" spans="1:16" s="7" customFormat="1" ht="25.5">
      <c r="A50" s="270" t="s">
        <v>626</v>
      </c>
      <c r="B50" s="297" t="s">
        <v>1039</v>
      </c>
      <c r="C50" s="308" t="s">
        <v>1062</v>
      </c>
      <c r="D50" s="309" t="s">
        <v>38</v>
      </c>
      <c r="E50" s="309">
        <v>40</v>
      </c>
      <c r="F50" s="321"/>
      <c r="G50" s="321"/>
      <c r="H50" s="321"/>
      <c r="I50" s="321"/>
      <c r="J50" s="321"/>
      <c r="K50" s="321"/>
      <c r="L50" s="321"/>
      <c r="M50" s="321"/>
      <c r="N50" s="321"/>
      <c r="O50" s="321"/>
      <c r="P50" s="322"/>
    </row>
    <row r="51" spans="1:16" s="7" customFormat="1" ht="12.75">
      <c r="A51" s="270" t="s">
        <v>627</v>
      </c>
      <c r="B51" s="297" t="s">
        <v>1039</v>
      </c>
      <c r="C51" s="308" t="s">
        <v>1063</v>
      </c>
      <c r="D51" s="309" t="s">
        <v>38</v>
      </c>
      <c r="E51" s="309">
        <v>10</v>
      </c>
      <c r="F51" s="321"/>
      <c r="G51" s="321"/>
      <c r="H51" s="321"/>
      <c r="I51" s="321"/>
      <c r="J51" s="321"/>
      <c r="K51" s="321"/>
      <c r="L51" s="321"/>
      <c r="M51" s="321"/>
      <c r="N51" s="321"/>
      <c r="O51" s="321"/>
      <c r="P51" s="322"/>
    </row>
    <row r="52" spans="1:16" s="7" customFormat="1" ht="12.75">
      <c r="A52" s="270" t="s">
        <v>628</v>
      </c>
      <c r="B52" s="297" t="s">
        <v>1039</v>
      </c>
      <c r="C52" s="308" t="s">
        <v>1064</v>
      </c>
      <c r="D52" s="309" t="s">
        <v>38</v>
      </c>
      <c r="E52" s="309">
        <v>200</v>
      </c>
      <c r="F52" s="321"/>
      <c r="G52" s="321"/>
      <c r="H52" s="321"/>
      <c r="I52" s="321"/>
      <c r="J52" s="321"/>
      <c r="K52" s="321"/>
      <c r="L52" s="321"/>
      <c r="M52" s="321"/>
      <c r="N52" s="321"/>
      <c r="O52" s="321"/>
      <c r="P52" s="322"/>
    </row>
    <row r="53" spans="1:16" s="7" customFormat="1" ht="12.75">
      <c r="A53" s="270" t="s">
        <v>629</v>
      </c>
      <c r="B53" s="214"/>
      <c r="C53" s="300" t="s">
        <v>1077</v>
      </c>
      <c r="D53" s="297"/>
      <c r="E53" s="297"/>
      <c r="F53" s="321"/>
      <c r="G53" s="321"/>
      <c r="H53" s="321"/>
      <c r="I53" s="321"/>
      <c r="J53" s="321"/>
      <c r="K53" s="321"/>
      <c r="L53" s="321"/>
      <c r="M53" s="321"/>
      <c r="N53" s="321"/>
      <c r="O53" s="321"/>
      <c r="P53" s="322"/>
    </row>
    <row r="54" spans="1:16" s="7" customFormat="1" ht="12.75">
      <c r="A54" s="270" t="s">
        <v>630</v>
      </c>
      <c r="B54" s="297" t="s">
        <v>1039</v>
      </c>
      <c r="C54" s="308" t="s">
        <v>1066</v>
      </c>
      <c r="D54" s="309" t="s">
        <v>38</v>
      </c>
      <c r="E54" s="309">
        <v>85</v>
      </c>
      <c r="F54" s="321"/>
      <c r="G54" s="321"/>
      <c r="H54" s="321"/>
      <c r="I54" s="321"/>
      <c r="J54" s="321"/>
      <c r="K54" s="321"/>
      <c r="L54" s="321"/>
      <c r="M54" s="321"/>
      <c r="N54" s="321"/>
      <c r="O54" s="321"/>
      <c r="P54" s="322"/>
    </row>
    <row r="55" spans="1:16" s="7" customFormat="1" ht="25.5">
      <c r="A55" s="270" t="s">
        <v>631</v>
      </c>
      <c r="B55" s="297" t="s">
        <v>1039</v>
      </c>
      <c r="C55" s="308" t="s">
        <v>1067</v>
      </c>
      <c r="D55" s="309" t="s">
        <v>714</v>
      </c>
      <c r="E55" s="309">
        <v>10</v>
      </c>
      <c r="F55" s="321"/>
      <c r="G55" s="321"/>
      <c r="H55" s="321"/>
      <c r="I55" s="321"/>
      <c r="J55" s="321"/>
      <c r="K55" s="321"/>
      <c r="L55" s="321"/>
      <c r="M55" s="321"/>
      <c r="N55" s="321"/>
      <c r="O55" s="321"/>
      <c r="P55" s="322"/>
    </row>
    <row r="56" spans="1:16" s="7" customFormat="1" ht="25.5">
      <c r="A56" s="270" t="s">
        <v>632</v>
      </c>
      <c r="B56" s="297" t="s">
        <v>1039</v>
      </c>
      <c r="C56" s="308" t="s">
        <v>1068</v>
      </c>
      <c r="D56" s="309" t="s">
        <v>38</v>
      </c>
      <c r="E56" s="309">
        <v>90</v>
      </c>
      <c r="F56" s="321"/>
      <c r="G56" s="321"/>
      <c r="H56" s="321"/>
      <c r="I56" s="321"/>
      <c r="J56" s="321"/>
      <c r="K56" s="321"/>
      <c r="L56" s="321"/>
      <c r="M56" s="321"/>
      <c r="N56" s="321"/>
      <c r="O56" s="321"/>
      <c r="P56" s="322"/>
    </row>
    <row r="57" spans="1:16" s="7" customFormat="1" ht="12.75">
      <c r="A57" s="270" t="s">
        <v>633</v>
      </c>
      <c r="B57" s="297" t="s">
        <v>1039</v>
      </c>
      <c r="C57" s="308" t="s">
        <v>1069</v>
      </c>
      <c r="D57" s="309" t="s">
        <v>36</v>
      </c>
      <c r="E57" s="309">
        <v>1</v>
      </c>
      <c r="F57" s="321"/>
      <c r="G57" s="321"/>
      <c r="H57" s="321"/>
      <c r="I57" s="321"/>
      <c r="J57" s="321"/>
      <c r="K57" s="321"/>
      <c r="L57" s="321"/>
      <c r="M57" s="321"/>
      <c r="N57" s="321"/>
      <c r="O57" s="321"/>
      <c r="P57" s="322"/>
    </row>
    <row r="58" spans="1:16" s="7" customFormat="1" ht="38.25">
      <c r="A58" s="270" t="s">
        <v>634</v>
      </c>
      <c r="B58" s="297" t="s">
        <v>1039</v>
      </c>
      <c r="C58" s="308" t="s">
        <v>1078</v>
      </c>
      <c r="D58" s="309" t="s">
        <v>38</v>
      </c>
      <c r="E58" s="309">
        <v>8</v>
      </c>
      <c r="F58" s="321"/>
      <c r="G58" s="321"/>
      <c r="H58" s="321"/>
      <c r="I58" s="321"/>
      <c r="J58" s="321"/>
      <c r="K58" s="321"/>
      <c r="L58" s="321"/>
      <c r="M58" s="321"/>
      <c r="N58" s="321"/>
      <c r="O58" s="321"/>
      <c r="P58" s="322"/>
    </row>
    <row r="59" spans="1:16" s="7" customFormat="1" ht="25.5">
      <c r="A59" s="270" t="s">
        <v>635</v>
      </c>
      <c r="B59" s="297" t="s">
        <v>1039</v>
      </c>
      <c r="C59" s="308" t="s">
        <v>1079</v>
      </c>
      <c r="D59" s="309" t="s">
        <v>38</v>
      </c>
      <c r="E59" s="309">
        <v>16</v>
      </c>
      <c r="F59" s="321"/>
      <c r="G59" s="321"/>
      <c r="H59" s="321"/>
      <c r="I59" s="321"/>
      <c r="J59" s="321"/>
      <c r="K59" s="321"/>
      <c r="L59" s="321"/>
      <c r="M59" s="321"/>
      <c r="N59" s="321"/>
      <c r="O59" s="321"/>
      <c r="P59" s="322"/>
    </row>
    <row r="60" spans="1:16" s="7" customFormat="1" ht="25.5">
      <c r="A60" s="270" t="s">
        <v>636</v>
      </c>
      <c r="B60" s="297" t="s">
        <v>1039</v>
      </c>
      <c r="C60" s="308" t="s">
        <v>1070</v>
      </c>
      <c r="D60" s="309" t="s">
        <v>714</v>
      </c>
      <c r="E60" s="309">
        <v>4</v>
      </c>
      <c r="F60" s="321"/>
      <c r="G60" s="321"/>
      <c r="H60" s="321"/>
      <c r="I60" s="321"/>
      <c r="J60" s="321"/>
      <c r="K60" s="321"/>
      <c r="L60" s="321"/>
      <c r="M60" s="321"/>
      <c r="N60" s="321"/>
      <c r="O60" s="321"/>
      <c r="P60" s="322"/>
    </row>
    <row r="61" spans="1:16" s="7" customFormat="1" ht="38.25">
      <c r="A61" s="270" t="s">
        <v>637</v>
      </c>
      <c r="B61" s="297" t="s">
        <v>1039</v>
      </c>
      <c r="C61" s="308" t="s">
        <v>1080</v>
      </c>
      <c r="D61" s="309" t="s">
        <v>714</v>
      </c>
      <c r="E61" s="309">
        <v>6</v>
      </c>
      <c r="F61" s="321"/>
      <c r="G61" s="321"/>
      <c r="H61" s="321"/>
      <c r="I61" s="321"/>
      <c r="J61" s="321"/>
      <c r="K61" s="321"/>
      <c r="L61" s="321"/>
      <c r="M61" s="321"/>
      <c r="N61" s="321"/>
      <c r="O61" s="321"/>
      <c r="P61" s="322"/>
    </row>
    <row r="62" spans="1:16" s="7" customFormat="1" ht="25.5">
      <c r="A62" s="270" t="s">
        <v>638</v>
      </c>
      <c r="B62" s="297" t="s">
        <v>1039</v>
      </c>
      <c r="C62" s="308" t="s">
        <v>1071</v>
      </c>
      <c r="D62" s="309" t="s">
        <v>714</v>
      </c>
      <c r="E62" s="309">
        <v>12</v>
      </c>
      <c r="F62" s="321"/>
      <c r="G62" s="321"/>
      <c r="H62" s="321"/>
      <c r="I62" s="321"/>
      <c r="J62" s="321"/>
      <c r="K62" s="321"/>
      <c r="L62" s="321"/>
      <c r="M62" s="321"/>
      <c r="N62" s="321"/>
      <c r="O62" s="321"/>
      <c r="P62" s="322"/>
    </row>
    <row r="63" spans="1:16" s="7" customFormat="1" ht="25.5">
      <c r="A63" s="270" t="s">
        <v>639</v>
      </c>
      <c r="B63" s="297" t="s">
        <v>1039</v>
      </c>
      <c r="C63" s="308" t="s">
        <v>1072</v>
      </c>
      <c r="D63" s="309" t="s">
        <v>714</v>
      </c>
      <c r="E63" s="309">
        <v>3</v>
      </c>
      <c r="F63" s="321"/>
      <c r="G63" s="321"/>
      <c r="H63" s="321"/>
      <c r="I63" s="321"/>
      <c r="J63" s="321"/>
      <c r="K63" s="321"/>
      <c r="L63" s="321"/>
      <c r="M63" s="321"/>
      <c r="N63" s="321"/>
      <c r="O63" s="321"/>
      <c r="P63" s="322"/>
    </row>
    <row r="64" spans="1:16" s="7" customFormat="1" ht="25.5">
      <c r="A64" s="270" t="s">
        <v>640</v>
      </c>
      <c r="B64" s="297" t="s">
        <v>1039</v>
      </c>
      <c r="C64" s="308" t="s">
        <v>1073</v>
      </c>
      <c r="D64" s="309" t="s">
        <v>36</v>
      </c>
      <c r="E64" s="309">
        <v>93</v>
      </c>
      <c r="F64" s="321"/>
      <c r="G64" s="321"/>
      <c r="H64" s="321"/>
      <c r="I64" s="321"/>
      <c r="J64" s="321"/>
      <c r="K64" s="321"/>
      <c r="L64" s="321"/>
      <c r="M64" s="321"/>
      <c r="N64" s="321"/>
      <c r="O64" s="321"/>
      <c r="P64" s="322"/>
    </row>
    <row r="65" spans="1:16" s="7" customFormat="1" ht="25.5">
      <c r="A65" s="270" t="s">
        <v>641</v>
      </c>
      <c r="B65" s="297" t="s">
        <v>1039</v>
      </c>
      <c r="C65" s="308" t="s">
        <v>1074</v>
      </c>
      <c r="D65" s="309" t="s">
        <v>36</v>
      </c>
      <c r="E65" s="309">
        <v>21</v>
      </c>
      <c r="F65" s="321"/>
      <c r="G65" s="321"/>
      <c r="H65" s="321"/>
      <c r="I65" s="321"/>
      <c r="J65" s="321"/>
      <c r="K65" s="321"/>
      <c r="L65" s="321"/>
      <c r="M65" s="321"/>
      <c r="N65" s="321"/>
      <c r="O65" s="321"/>
      <c r="P65" s="322"/>
    </row>
    <row r="66" spans="1:16" s="7" customFormat="1" ht="25.5">
      <c r="A66" s="270" t="s">
        <v>642</v>
      </c>
      <c r="B66" s="297" t="s">
        <v>1039</v>
      </c>
      <c r="C66" s="308" t="s">
        <v>1075</v>
      </c>
      <c r="D66" s="309" t="s">
        <v>714</v>
      </c>
      <c r="E66" s="309">
        <v>2</v>
      </c>
      <c r="F66" s="321"/>
      <c r="G66" s="321"/>
      <c r="H66" s="321"/>
      <c r="I66" s="321"/>
      <c r="J66" s="321"/>
      <c r="K66" s="321"/>
      <c r="L66" s="321"/>
      <c r="M66" s="321"/>
      <c r="N66" s="321"/>
      <c r="O66" s="321"/>
      <c r="P66" s="322"/>
    </row>
    <row r="67" spans="1:16" s="7" customFormat="1" ht="12.75">
      <c r="A67" s="270" t="s">
        <v>643</v>
      </c>
      <c r="B67" s="297" t="s">
        <v>1039</v>
      </c>
      <c r="C67" s="308" t="s">
        <v>1076</v>
      </c>
      <c r="D67" s="309" t="s">
        <v>36</v>
      </c>
      <c r="E67" s="309">
        <v>18</v>
      </c>
      <c r="F67" s="321"/>
      <c r="G67" s="321"/>
      <c r="H67" s="321"/>
      <c r="I67" s="321"/>
      <c r="J67" s="321"/>
      <c r="K67" s="321"/>
      <c r="L67" s="321"/>
      <c r="M67" s="321"/>
      <c r="N67" s="321"/>
      <c r="O67" s="321"/>
      <c r="P67" s="322"/>
    </row>
    <row r="68" spans="1:16" ht="12.75">
      <c r="A68" s="380" t="s">
        <v>1172</v>
      </c>
      <c r="B68" s="381"/>
      <c r="C68" s="381"/>
      <c r="D68" s="381"/>
      <c r="E68" s="381"/>
      <c r="F68" s="381"/>
      <c r="G68" s="381"/>
      <c r="H68" s="381"/>
      <c r="I68" s="381"/>
      <c r="J68" s="381"/>
      <c r="K68" s="382"/>
      <c r="L68" s="245"/>
      <c r="M68" s="245"/>
      <c r="N68" s="245"/>
      <c r="O68" s="245"/>
      <c r="P68" s="245"/>
    </row>
    <row r="69" spans="1:16" ht="12" customHeight="1">
      <c r="A69" s="218"/>
      <c r="B69" s="218"/>
      <c r="C69" s="260"/>
      <c r="D69" s="205"/>
      <c r="E69" s="253"/>
      <c r="F69" s="254"/>
      <c r="G69" s="196"/>
      <c r="H69" s="196"/>
      <c r="I69" s="254"/>
      <c r="J69" s="197"/>
      <c r="K69" s="196"/>
      <c r="L69" s="256"/>
      <c r="M69" s="256"/>
      <c r="N69" s="256"/>
      <c r="O69" s="256"/>
      <c r="P69" s="256"/>
    </row>
    <row r="70" spans="1:16" ht="12.75">
      <c r="A70" s="212" t="s">
        <v>8</v>
      </c>
      <c r="B70" s="212"/>
      <c r="C70" s="261"/>
      <c r="D70" s="191" t="s">
        <v>552</v>
      </c>
      <c r="E70" s="249"/>
      <c r="F70" s="192"/>
      <c r="G70" s="192"/>
      <c r="H70" s="248"/>
      <c r="I70" s="192"/>
      <c r="J70" s="192"/>
      <c r="K70" s="192"/>
      <c r="L70" s="192"/>
      <c r="M70" s="192"/>
      <c r="N70" s="192"/>
      <c r="O70" s="238"/>
      <c r="P70" s="238"/>
    </row>
    <row r="71" spans="1:16" ht="12.75">
      <c r="A71" s="187"/>
      <c r="B71" s="187"/>
      <c r="C71" s="261"/>
      <c r="D71" s="191" t="s">
        <v>551</v>
      </c>
      <c r="E71" s="249"/>
      <c r="F71" s="192"/>
      <c r="G71" s="192"/>
      <c r="H71" s="248"/>
      <c r="I71" s="192"/>
      <c r="J71" s="192"/>
      <c r="K71" s="192"/>
      <c r="L71" s="192"/>
      <c r="M71" s="192"/>
      <c r="N71" s="192"/>
      <c r="O71" s="238"/>
      <c r="P71" s="238"/>
    </row>
    <row r="72" spans="1:16" ht="12.75">
      <c r="A72" s="379" t="s">
        <v>1169</v>
      </c>
      <c r="B72" s="379"/>
      <c r="C72" s="379"/>
      <c r="E72" s="249"/>
      <c r="F72" s="192"/>
      <c r="G72" s="192"/>
      <c r="H72" s="192"/>
      <c r="I72" s="192"/>
      <c r="J72" s="192"/>
      <c r="K72" s="192"/>
      <c r="L72" s="192"/>
      <c r="M72" s="192"/>
      <c r="N72" s="192"/>
      <c r="O72" s="238"/>
      <c r="P72" s="238"/>
    </row>
    <row r="73" spans="1:16" ht="12.75">
      <c r="A73" s="187"/>
      <c r="B73" s="187"/>
      <c r="C73" s="195"/>
      <c r="E73" s="249"/>
      <c r="F73" s="192"/>
      <c r="G73" s="192"/>
      <c r="H73" s="248"/>
      <c r="I73" s="192"/>
      <c r="J73" s="192"/>
      <c r="K73" s="192"/>
      <c r="L73" s="192"/>
      <c r="M73" s="192"/>
      <c r="N73" s="192"/>
      <c r="O73" s="238"/>
      <c r="P73" s="238"/>
    </row>
    <row r="74" spans="1:16" ht="12.75">
      <c r="A74" s="212" t="s">
        <v>577</v>
      </c>
      <c r="B74" s="212"/>
      <c r="C74" s="195"/>
      <c r="D74" s="191" t="s">
        <v>552</v>
      </c>
      <c r="E74" s="249"/>
      <c r="F74" s="192"/>
      <c r="G74" s="192"/>
      <c r="H74" s="192"/>
      <c r="I74" s="192"/>
      <c r="J74" s="192"/>
      <c r="K74" s="192"/>
      <c r="L74" s="192"/>
      <c r="M74" s="192"/>
      <c r="N74" s="192"/>
      <c r="O74" s="238"/>
      <c r="P74" s="238"/>
    </row>
    <row r="75" spans="1:16" ht="12.75">
      <c r="A75" s="187"/>
      <c r="B75" s="187"/>
      <c r="C75" s="261"/>
      <c r="D75" s="191" t="s">
        <v>551</v>
      </c>
      <c r="E75" s="249"/>
      <c r="F75" s="192"/>
      <c r="G75" s="192"/>
      <c r="H75" s="248"/>
      <c r="I75" s="192"/>
      <c r="J75" s="192"/>
      <c r="K75" s="192"/>
      <c r="L75" s="192"/>
      <c r="M75" s="192"/>
      <c r="N75" s="192"/>
      <c r="O75" s="238"/>
      <c r="P75" s="238"/>
    </row>
    <row r="76" spans="1:16" ht="12.75">
      <c r="A76" s="378" t="s">
        <v>550</v>
      </c>
      <c r="B76" s="378"/>
      <c r="C76" s="378"/>
      <c r="E76" s="249"/>
      <c r="F76" s="238"/>
      <c r="G76" s="238"/>
      <c r="H76" s="238"/>
      <c r="I76" s="238"/>
      <c r="J76" s="238"/>
      <c r="K76" s="238"/>
      <c r="L76" s="238"/>
      <c r="M76" s="238"/>
      <c r="N76" s="238"/>
      <c r="O76" s="238"/>
      <c r="P76" s="238"/>
    </row>
    <row r="77" spans="1:16" ht="12.75">
      <c r="A77" s="187"/>
      <c r="B77" s="187"/>
      <c r="E77" s="249"/>
      <c r="F77" s="238"/>
      <c r="G77" s="238"/>
      <c r="H77" s="238"/>
      <c r="I77" s="238"/>
      <c r="J77" s="250"/>
      <c r="K77" s="238"/>
      <c r="L77" s="238"/>
      <c r="M77" s="238"/>
      <c r="N77" s="238"/>
      <c r="O77" s="238"/>
      <c r="P77" s="238"/>
    </row>
  </sheetData>
  <sheetProtection/>
  <mergeCells count="15">
    <mergeCell ref="L14:P14"/>
    <mergeCell ref="A68:K68"/>
    <mergeCell ref="A72:C72"/>
    <mergeCell ref="A76:C76"/>
    <mergeCell ref="A8:P8"/>
    <mergeCell ref="A2:P2"/>
    <mergeCell ref="A3:P3"/>
    <mergeCell ref="A6:G6"/>
    <mergeCell ref="A9:I9"/>
    <mergeCell ref="A14:A15"/>
    <mergeCell ref="B14:B15"/>
    <mergeCell ref="C14:C15"/>
    <mergeCell ref="D14:D15"/>
    <mergeCell ref="E14:E15"/>
    <mergeCell ref="F14:K14"/>
  </mergeCells>
  <printOptions/>
  <pageMargins left="0.7874015748031497" right="0.7874015748031497" top="0.984251968503937" bottom="0.984251968503937" header="0.31496062992125984" footer="0.31496062992125984"/>
  <pageSetup fitToHeight="0" fitToWidth="1" horizontalDpi="600" verticalDpi="600" orientation="landscape" paperSize="9" scale="82" r:id="rId1"/>
  <headerFooter>
    <oddFooter>&amp;C5.tāme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48"/>
  <sheetViews>
    <sheetView workbookViewId="0" topLeftCell="A2">
      <selection activeCell="A4" sqref="A4"/>
    </sheetView>
  </sheetViews>
  <sheetFormatPr defaultColWidth="9.140625" defaultRowHeight="12.75"/>
  <cols>
    <col min="1" max="1" width="5.421875" style="207" customWidth="1"/>
    <col min="2" max="2" width="9.8515625" style="207" customWidth="1"/>
    <col min="3" max="3" width="38.8515625" style="241" customWidth="1"/>
    <col min="4" max="4" width="6.140625" style="191" customWidth="1"/>
    <col min="5" max="5" width="7.28125" style="210" customWidth="1"/>
    <col min="6" max="9" width="8.421875" style="0" customWidth="1"/>
    <col min="10" max="10" width="8.421875" style="63" customWidth="1"/>
    <col min="11" max="16" width="8.421875" style="0" customWidth="1"/>
    <col min="17" max="17" width="10.28125" style="0" bestFit="1" customWidth="1"/>
  </cols>
  <sheetData>
    <row r="1" spans="1:16" ht="12.75" hidden="1">
      <c r="A1" s="206"/>
      <c r="B1" s="206"/>
      <c r="C1" s="258"/>
      <c r="D1" s="203"/>
      <c r="F1" s="63"/>
      <c r="G1" s="63">
        <v>5</v>
      </c>
      <c r="H1" s="63"/>
      <c r="I1" s="63"/>
      <c r="J1" s="199">
        <v>0.08</v>
      </c>
      <c r="K1" s="63"/>
      <c r="L1" s="63"/>
      <c r="M1" s="63"/>
      <c r="N1" s="63"/>
      <c r="O1" s="63"/>
      <c r="P1" s="63"/>
    </row>
    <row r="2" spans="1:16" s="62" customFormat="1" ht="16.5" thickBot="1">
      <c r="A2" s="373" t="s">
        <v>1081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</row>
    <row r="3" spans="1:16" s="62" customFormat="1" ht="15.75" thickTop="1">
      <c r="A3" s="374" t="s">
        <v>1175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</row>
    <row r="4" spans="1:16" s="62" customFormat="1" ht="12.75">
      <c r="A4" s="51"/>
      <c r="B4" s="51"/>
      <c r="C4" s="259"/>
      <c r="D4" s="204"/>
      <c r="E4" s="21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6" ht="12.75">
      <c r="A5" s="266" t="s">
        <v>709</v>
      </c>
      <c r="B5" s="266"/>
      <c r="C5" s="266"/>
      <c r="D5" s="265"/>
      <c r="E5" s="265"/>
      <c r="F5" s="222"/>
      <c r="G5" s="222"/>
      <c r="H5" s="222"/>
      <c r="I5" s="279"/>
      <c r="J5" s="279"/>
      <c r="K5" s="279"/>
      <c r="L5" s="279"/>
      <c r="M5" s="279"/>
      <c r="N5" s="279"/>
      <c r="O5" s="279"/>
      <c r="P5" s="279"/>
    </row>
    <row r="6" spans="1:16" ht="12.75" customHeight="1">
      <c r="A6" s="350" t="s">
        <v>710</v>
      </c>
      <c r="B6" s="350"/>
      <c r="C6" s="350"/>
      <c r="D6" s="350"/>
      <c r="E6" s="350"/>
      <c r="F6" s="350"/>
      <c r="G6" s="350"/>
      <c r="H6" s="279"/>
      <c r="I6" s="279"/>
      <c r="J6" s="279"/>
      <c r="K6" s="279"/>
      <c r="L6" s="279"/>
      <c r="M6" s="279"/>
      <c r="N6" s="279"/>
      <c r="O6" s="279"/>
      <c r="P6" s="279"/>
    </row>
    <row r="7" spans="1:16" ht="12.75">
      <c r="A7" s="191" t="s">
        <v>711</v>
      </c>
      <c r="B7" s="191"/>
      <c r="C7" s="191"/>
      <c r="E7" s="191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 customHeight="1">
      <c r="A8" s="335" t="s">
        <v>1168</v>
      </c>
      <c r="B8" s="335"/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</row>
    <row r="9" spans="1:14" s="241" customFormat="1" ht="15" customHeight="1">
      <c r="A9" s="345" t="s">
        <v>575</v>
      </c>
      <c r="B9" s="345"/>
      <c r="C9" s="345"/>
      <c r="D9" s="345"/>
      <c r="E9" s="345"/>
      <c r="F9" s="345"/>
      <c r="G9" s="345"/>
      <c r="H9" s="345"/>
      <c r="I9" s="345"/>
      <c r="J9" s="226"/>
      <c r="K9" s="226"/>
      <c r="L9" s="226"/>
      <c r="M9" s="226"/>
      <c r="N9" s="226"/>
    </row>
    <row r="10" spans="1:14" s="241" customFormat="1" ht="15" customHeight="1">
      <c r="A10" s="224"/>
      <c r="B10" s="224"/>
      <c r="C10" s="224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</row>
    <row r="11" spans="1:17" s="221" customFormat="1" ht="15" customHeight="1">
      <c r="A11" s="221" t="s">
        <v>1170</v>
      </c>
      <c r="D11" s="198"/>
      <c r="E11" s="198"/>
      <c r="J11" s="198"/>
      <c r="K11" s="198"/>
      <c r="L11" s="198"/>
      <c r="M11" s="198"/>
      <c r="N11" s="198"/>
      <c r="O11" s="198"/>
      <c r="P11" s="198"/>
      <c r="Q11" s="198"/>
    </row>
    <row r="12" spans="4:17" s="221" customFormat="1" ht="15" customHeight="1">
      <c r="D12" s="198"/>
      <c r="E12" s="198"/>
      <c r="J12" s="198"/>
      <c r="K12" s="198"/>
      <c r="L12" s="198"/>
      <c r="M12" s="198"/>
      <c r="N12" s="223" t="s">
        <v>692</v>
      </c>
      <c r="O12" s="242"/>
      <c r="P12" s="243" t="s">
        <v>693</v>
      </c>
      <c r="Q12" s="198"/>
    </row>
    <row r="13" spans="4:17" s="221" customFormat="1" ht="15" customHeight="1">
      <c r="D13" s="198"/>
      <c r="E13" s="198"/>
      <c r="J13" s="198"/>
      <c r="K13" s="198"/>
      <c r="L13" s="198"/>
      <c r="M13" s="198"/>
      <c r="Q13" s="198"/>
    </row>
    <row r="14" spans="1:16" s="141" customFormat="1" ht="12.75" customHeight="1">
      <c r="A14" s="383" t="s">
        <v>578</v>
      </c>
      <c r="B14" s="383" t="s">
        <v>708</v>
      </c>
      <c r="C14" s="386" t="s">
        <v>582</v>
      </c>
      <c r="D14" s="388" t="s">
        <v>548</v>
      </c>
      <c r="E14" s="388" t="s">
        <v>549</v>
      </c>
      <c r="F14" s="376" t="s">
        <v>564</v>
      </c>
      <c r="G14" s="376"/>
      <c r="H14" s="376"/>
      <c r="I14" s="376"/>
      <c r="J14" s="376"/>
      <c r="K14" s="376"/>
      <c r="L14" s="376" t="s">
        <v>565</v>
      </c>
      <c r="M14" s="376" t="s">
        <v>27</v>
      </c>
      <c r="N14" s="376"/>
      <c r="O14" s="376"/>
      <c r="P14" s="376"/>
    </row>
    <row r="15" spans="1:16" s="7" customFormat="1" ht="79.5">
      <c r="A15" s="384"/>
      <c r="B15" s="384"/>
      <c r="C15" s="387"/>
      <c r="D15" s="389"/>
      <c r="E15" s="389"/>
      <c r="F15" s="208" t="s">
        <v>590</v>
      </c>
      <c r="G15" s="208" t="s">
        <v>558</v>
      </c>
      <c r="H15" s="208" t="s">
        <v>583</v>
      </c>
      <c r="I15" s="209" t="s">
        <v>584</v>
      </c>
      <c r="J15" s="208" t="s">
        <v>585</v>
      </c>
      <c r="K15" s="208" t="s">
        <v>591</v>
      </c>
      <c r="L15" s="208" t="s">
        <v>32</v>
      </c>
      <c r="M15" s="208" t="s">
        <v>586</v>
      </c>
      <c r="N15" s="209" t="s">
        <v>587</v>
      </c>
      <c r="O15" s="208" t="s">
        <v>588</v>
      </c>
      <c r="P15" s="213" t="s">
        <v>589</v>
      </c>
    </row>
    <row r="16" spans="1:16" s="7" customFormat="1" ht="12.75">
      <c r="A16" s="270" t="s">
        <v>573</v>
      </c>
      <c r="B16" s="268"/>
      <c r="C16" s="304" t="s">
        <v>1082</v>
      </c>
      <c r="D16" s="267"/>
      <c r="E16" s="267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2"/>
    </row>
    <row r="17" spans="1:16" s="7" customFormat="1" ht="12.75">
      <c r="A17" s="270" t="s">
        <v>593</v>
      </c>
      <c r="B17" s="214" t="s">
        <v>1083</v>
      </c>
      <c r="C17" s="311" t="s">
        <v>1093</v>
      </c>
      <c r="D17" s="284" t="s">
        <v>245</v>
      </c>
      <c r="E17" s="284">
        <v>1</v>
      </c>
      <c r="F17" s="321"/>
      <c r="G17" s="321"/>
      <c r="H17" s="321"/>
      <c r="I17" s="321"/>
      <c r="J17" s="321"/>
      <c r="K17" s="321"/>
      <c r="L17" s="321"/>
      <c r="M17" s="321"/>
      <c r="N17" s="321"/>
      <c r="O17" s="321"/>
      <c r="P17" s="322"/>
    </row>
    <row r="18" spans="1:16" s="7" customFormat="1" ht="25.5">
      <c r="A18" s="270" t="s">
        <v>594</v>
      </c>
      <c r="B18" s="214" t="s">
        <v>1083</v>
      </c>
      <c r="C18" s="311" t="s">
        <v>1141</v>
      </c>
      <c r="D18" s="284" t="s">
        <v>245</v>
      </c>
      <c r="E18" s="284">
        <v>1</v>
      </c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2"/>
    </row>
    <row r="19" spans="1:16" s="7" customFormat="1" ht="12.75">
      <c r="A19" s="270" t="s">
        <v>595</v>
      </c>
      <c r="B19" s="214" t="s">
        <v>1083</v>
      </c>
      <c r="C19" s="311" t="s">
        <v>1084</v>
      </c>
      <c r="D19" s="284" t="s">
        <v>36</v>
      </c>
      <c r="E19" s="284">
        <v>1</v>
      </c>
      <c r="F19" s="321"/>
      <c r="G19" s="321"/>
      <c r="H19" s="321"/>
      <c r="I19" s="321"/>
      <c r="J19" s="321"/>
      <c r="K19" s="321"/>
      <c r="L19" s="321"/>
      <c r="M19" s="321"/>
      <c r="N19" s="321"/>
      <c r="O19" s="321"/>
      <c r="P19" s="322"/>
    </row>
    <row r="20" spans="1:16" s="7" customFormat="1" ht="12.75">
      <c r="A20" s="270" t="s">
        <v>596</v>
      </c>
      <c r="B20" s="214" t="s">
        <v>1083</v>
      </c>
      <c r="C20" s="311" t="s">
        <v>1150</v>
      </c>
      <c r="D20" s="284" t="s">
        <v>36</v>
      </c>
      <c r="E20" s="284">
        <v>1</v>
      </c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2"/>
    </row>
    <row r="21" spans="1:16" s="7" customFormat="1" ht="12.75">
      <c r="A21" s="270" t="s">
        <v>597</v>
      </c>
      <c r="B21" s="214" t="s">
        <v>1083</v>
      </c>
      <c r="C21" s="311" t="s">
        <v>1151</v>
      </c>
      <c r="D21" s="284" t="s">
        <v>36</v>
      </c>
      <c r="E21" s="284">
        <v>1</v>
      </c>
      <c r="F21" s="321"/>
      <c r="G21" s="321"/>
      <c r="H21" s="321"/>
      <c r="I21" s="321"/>
      <c r="J21" s="321"/>
      <c r="K21" s="321"/>
      <c r="L21" s="321"/>
      <c r="M21" s="321"/>
      <c r="N21" s="321"/>
      <c r="O21" s="321"/>
      <c r="P21" s="322"/>
    </row>
    <row r="22" spans="1:16" s="7" customFormat="1" ht="25.5">
      <c r="A22" s="270" t="s">
        <v>598</v>
      </c>
      <c r="B22" s="214" t="s">
        <v>1083</v>
      </c>
      <c r="C22" s="311" t="s">
        <v>1142</v>
      </c>
      <c r="D22" s="284" t="s">
        <v>36</v>
      </c>
      <c r="E22" s="284">
        <v>4</v>
      </c>
      <c r="F22" s="321"/>
      <c r="G22" s="321"/>
      <c r="H22" s="321"/>
      <c r="I22" s="321"/>
      <c r="J22" s="321"/>
      <c r="K22" s="321"/>
      <c r="L22" s="321"/>
      <c r="M22" s="321"/>
      <c r="N22" s="321"/>
      <c r="O22" s="321"/>
      <c r="P22" s="322"/>
    </row>
    <row r="23" spans="1:16" s="7" customFormat="1" ht="12.75">
      <c r="A23" s="270" t="s">
        <v>599</v>
      </c>
      <c r="B23" s="214" t="s">
        <v>1083</v>
      </c>
      <c r="C23" s="311" t="s">
        <v>1143</v>
      </c>
      <c r="D23" s="284" t="s">
        <v>36</v>
      </c>
      <c r="E23" s="284">
        <v>1</v>
      </c>
      <c r="F23" s="321"/>
      <c r="G23" s="321"/>
      <c r="H23" s="321"/>
      <c r="I23" s="321"/>
      <c r="J23" s="321"/>
      <c r="K23" s="321"/>
      <c r="L23" s="321"/>
      <c r="M23" s="321"/>
      <c r="N23" s="321"/>
      <c r="O23" s="321"/>
      <c r="P23" s="322"/>
    </row>
    <row r="24" spans="1:16" s="7" customFormat="1" ht="38.25">
      <c r="A24" s="270" t="s">
        <v>600</v>
      </c>
      <c r="B24" s="214" t="s">
        <v>1083</v>
      </c>
      <c r="C24" s="311" t="s">
        <v>1144</v>
      </c>
      <c r="D24" s="284" t="s">
        <v>36</v>
      </c>
      <c r="E24" s="284">
        <v>20</v>
      </c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2"/>
    </row>
    <row r="25" spans="1:16" s="7" customFormat="1" ht="12.75">
      <c r="A25" s="270" t="s">
        <v>601</v>
      </c>
      <c r="B25" s="214" t="s">
        <v>1083</v>
      </c>
      <c r="C25" s="311" t="s">
        <v>1149</v>
      </c>
      <c r="D25" s="284" t="s">
        <v>36</v>
      </c>
      <c r="E25" s="284">
        <v>1</v>
      </c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2"/>
    </row>
    <row r="26" spans="1:16" s="7" customFormat="1" ht="12.75">
      <c r="A26" s="270" t="s">
        <v>602</v>
      </c>
      <c r="B26" s="214" t="s">
        <v>1083</v>
      </c>
      <c r="C26" s="311" t="s">
        <v>1148</v>
      </c>
      <c r="D26" s="284" t="s">
        <v>245</v>
      </c>
      <c r="E26" s="284">
        <v>1</v>
      </c>
      <c r="F26" s="321"/>
      <c r="G26" s="321"/>
      <c r="H26" s="321"/>
      <c r="I26" s="321"/>
      <c r="J26" s="321"/>
      <c r="K26" s="321"/>
      <c r="L26" s="321"/>
      <c r="M26" s="321"/>
      <c r="N26" s="321"/>
      <c r="O26" s="321"/>
      <c r="P26" s="322"/>
    </row>
    <row r="27" spans="1:16" s="7" customFormat="1" ht="12.75">
      <c r="A27" s="270" t="s">
        <v>603</v>
      </c>
      <c r="B27" s="214" t="s">
        <v>1083</v>
      </c>
      <c r="C27" s="311" t="s">
        <v>1147</v>
      </c>
      <c r="D27" s="284" t="s">
        <v>245</v>
      </c>
      <c r="E27" s="284">
        <v>1</v>
      </c>
      <c r="F27" s="321"/>
      <c r="G27" s="321"/>
      <c r="H27" s="321"/>
      <c r="I27" s="321"/>
      <c r="J27" s="321"/>
      <c r="K27" s="321"/>
      <c r="L27" s="321"/>
      <c r="M27" s="321"/>
      <c r="N27" s="321"/>
      <c r="O27" s="321"/>
      <c r="P27" s="322"/>
    </row>
    <row r="28" spans="1:16" s="7" customFormat="1" ht="12.75">
      <c r="A28" s="270" t="s">
        <v>604</v>
      </c>
      <c r="B28" s="214" t="s">
        <v>1083</v>
      </c>
      <c r="C28" s="311" t="s">
        <v>1146</v>
      </c>
      <c r="D28" s="284" t="s">
        <v>245</v>
      </c>
      <c r="E28" s="284">
        <v>1</v>
      </c>
      <c r="F28" s="321"/>
      <c r="G28" s="321"/>
      <c r="H28" s="321"/>
      <c r="I28" s="321"/>
      <c r="J28" s="321"/>
      <c r="K28" s="321"/>
      <c r="L28" s="321"/>
      <c r="M28" s="321"/>
      <c r="N28" s="321"/>
      <c r="O28" s="321"/>
      <c r="P28" s="322"/>
    </row>
    <row r="29" spans="1:16" s="7" customFormat="1" ht="12.75">
      <c r="A29" s="270" t="s">
        <v>605</v>
      </c>
      <c r="B29" s="214" t="s">
        <v>1083</v>
      </c>
      <c r="C29" s="311" t="s">
        <v>1145</v>
      </c>
      <c r="D29" s="284" t="s">
        <v>245</v>
      </c>
      <c r="E29" s="284">
        <v>1</v>
      </c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322"/>
    </row>
    <row r="30" spans="1:16" s="7" customFormat="1" ht="12.75">
      <c r="A30" s="270" t="s">
        <v>606</v>
      </c>
      <c r="B30" s="214" t="s">
        <v>1083</v>
      </c>
      <c r="C30" s="311" t="s">
        <v>1085</v>
      </c>
      <c r="D30" s="284" t="s">
        <v>38</v>
      </c>
      <c r="E30" s="284">
        <v>100</v>
      </c>
      <c r="F30" s="321"/>
      <c r="G30" s="321"/>
      <c r="H30" s="321"/>
      <c r="I30" s="321"/>
      <c r="J30" s="321"/>
      <c r="K30" s="321"/>
      <c r="L30" s="321"/>
      <c r="M30" s="321"/>
      <c r="N30" s="321"/>
      <c r="O30" s="321"/>
      <c r="P30" s="322"/>
    </row>
    <row r="31" spans="1:17" s="7" customFormat="1" ht="12.75">
      <c r="A31" s="270" t="s">
        <v>607</v>
      </c>
      <c r="B31" s="214" t="s">
        <v>1083</v>
      </c>
      <c r="C31" s="311" t="s">
        <v>1086</v>
      </c>
      <c r="D31" s="284" t="s">
        <v>38</v>
      </c>
      <c r="E31" s="284">
        <v>40</v>
      </c>
      <c r="F31" s="321"/>
      <c r="G31" s="321"/>
      <c r="H31" s="321"/>
      <c r="I31" s="321"/>
      <c r="J31" s="321"/>
      <c r="K31" s="321"/>
      <c r="L31" s="321"/>
      <c r="M31" s="321"/>
      <c r="N31" s="321"/>
      <c r="O31" s="321"/>
      <c r="P31" s="322"/>
      <c r="Q31" s="294"/>
    </row>
    <row r="32" spans="1:17" s="7" customFormat="1" ht="12.75">
      <c r="A32" s="270" t="s">
        <v>608</v>
      </c>
      <c r="B32" s="214" t="s">
        <v>1083</v>
      </c>
      <c r="C32" s="311" t="s">
        <v>1087</v>
      </c>
      <c r="D32" s="284" t="s">
        <v>38</v>
      </c>
      <c r="E32" s="284">
        <v>500</v>
      </c>
      <c r="F32" s="321"/>
      <c r="G32" s="321"/>
      <c r="H32" s="321"/>
      <c r="I32" s="321"/>
      <c r="J32" s="321"/>
      <c r="K32" s="321"/>
      <c r="L32" s="321"/>
      <c r="M32" s="321"/>
      <c r="N32" s="321"/>
      <c r="O32" s="321"/>
      <c r="P32" s="322"/>
      <c r="Q32" s="294"/>
    </row>
    <row r="33" spans="1:17" s="7" customFormat="1" ht="12.75">
      <c r="A33" s="270" t="s">
        <v>609</v>
      </c>
      <c r="B33" s="214" t="s">
        <v>1083</v>
      </c>
      <c r="C33" s="311" t="s">
        <v>1088</v>
      </c>
      <c r="D33" s="284" t="s">
        <v>38</v>
      </c>
      <c r="E33" s="284">
        <v>6</v>
      </c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2"/>
      <c r="Q33" s="294"/>
    </row>
    <row r="34" spans="1:17" s="7" customFormat="1" ht="12.75">
      <c r="A34" s="270" t="s">
        <v>610</v>
      </c>
      <c r="B34" s="214" t="s">
        <v>1083</v>
      </c>
      <c r="C34" s="311" t="s">
        <v>1089</v>
      </c>
      <c r="D34" s="284" t="s">
        <v>38</v>
      </c>
      <c r="E34" s="284">
        <v>9</v>
      </c>
      <c r="F34" s="321"/>
      <c r="G34" s="321"/>
      <c r="H34" s="321"/>
      <c r="I34" s="321"/>
      <c r="J34" s="321"/>
      <c r="K34" s="321"/>
      <c r="L34" s="321"/>
      <c r="M34" s="321"/>
      <c r="N34" s="321"/>
      <c r="O34" s="321"/>
      <c r="P34" s="322"/>
      <c r="Q34" s="294"/>
    </row>
    <row r="35" spans="1:17" s="7" customFormat="1" ht="12.75">
      <c r="A35" s="270" t="s">
        <v>611</v>
      </c>
      <c r="B35" s="214" t="s">
        <v>1083</v>
      </c>
      <c r="C35" s="311" t="s">
        <v>1090</v>
      </c>
      <c r="D35" s="284" t="s">
        <v>38</v>
      </c>
      <c r="E35" s="284">
        <v>300</v>
      </c>
      <c r="F35" s="321"/>
      <c r="G35" s="321"/>
      <c r="H35" s="321"/>
      <c r="I35" s="321"/>
      <c r="J35" s="321"/>
      <c r="K35" s="321"/>
      <c r="L35" s="321"/>
      <c r="M35" s="321"/>
      <c r="N35" s="321"/>
      <c r="O35" s="321"/>
      <c r="P35" s="322"/>
      <c r="Q35" s="294"/>
    </row>
    <row r="36" spans="1:17" s="7" customFormat="1" ht="12.75">
      <c r="A36" s="270" t="s">
        <v>612</v>
      </c>
      <c r="B36" s="214" t="s">
        <v>1083</v>
      </c>
      <c r="C36" s="311" t="s">
        <v>1091</v>
      </c>
      <c r="D36" s="284" t="s">
        <v>38</v>
      </c>
      <c r="E36" s="284">
        <v>100</v>
      </c>
      <c r="F36" s="321"/>
      <c r="G36" s="321"/>
      <c r="H36" s="321"/>
      <c r="I36" s="321"/>
      <c r="J36" s="321"/>
      <c r="K36" s="321"/>
      <c r="L36" s="321"/>
      <c r="M36" s="321"/>
      <c r="N36" s="321"/>
      <c r="O36" s="321"/>
      <c r="P36" s="322"/>
      <c r="Q36" s="294"/>
    </row>
    <row r="37" spans="1:17" s="7" customFormat="1" ht="12.75">
      <c r="A37" s="270" t="s">
        <v>613</v>
      </c>
      <c r="B37" s="214" t="s">
        <v>1083</v>
      </c>
      <c r="C37" s="311" t="s">
        <v>1094</v>
      </c>
      <c r="D37" s="284" t="s">
        <v>36</v>
      </c>
      <c r="E37" s="284">
        <v>2</v>
      </c>
      <c r="F37" s="321"/>
      <c r="G37" s="321"/>
      <c r="H37" s="321"/>
      <c r="I37" s="321"/>
      <c r="J37" s="321"/>
      <c r="K37" s="321"/>
      <c r="L37" s="321"/>
      <c r="M37" s="321"/>
      <c r="N37" s="321"/>
      <c r="O37" s="321"/>
      <c r="P37" s="322"/>
      <c r="Q37" s="294"/>
    </row>
    <row r="38" spans="1:17" s="7" customFormat="1" ht="51">
      <c r="A38" s="270" t="s">
        <v>614</v>
      </c>
      <c r="B38" s="214" t="s">
        <v>1083</v>
      </c>
      <c r="C38" s="311" t="s">
        <v>1092</v>
      </c>
      <c r="D38" s="284" t="s">
        <v>245</v>
      </c>
      <c r="E38" s="284">
        <v>1</v>
      </c>
      <c r="F38" s="321"/>
      <c r="G38" s="321"/>
      <c r="H38" s="321"/>
      <c r="I38" s="321"/>
      <c r="J38" s="321"/>
      <c r="K38" s="321"/>
      <c r="L38" s="321"/>
      <c r="M38" s="321"/>
      <c r="N38" s="321"/>
      <c r="O38" s="321"/>
      <c r="P38" s="322"/>
      <c r="Q38" s="294"/>
    </row>
    <row r="39" spans="1:16" ht="12.75">
      <c r="A39" s="380" t="s">
        <v>1172</v>
      </c>
      <c r="B39" s="381"/>
      <c r="C39" s="381"/>
      <c r="D39" s="381"/>
      <c r="E39" s="381"/>
      <c r="F39" s="381"/>
      <c r="G39" s="381"/>
      <c r="H39" s="381"/>
      <c r="I39" s="381"/>
      <c r="J39" s="381"/>
      <c r="K39" s="382"/>
      <c r="L39" s="245"/>
      <c r="M39" s="245"/>
      <c r="N39" s="245"/>
      <c r="O39" s="245"/>
      <c r="P39" s="245"/>
    </row>
    <row r="40" spans="1:16" ht="12" customHeight="1">
      <c r="A40" s="218"/>
      <c r="B40" s="218"/>
      <c r="C40" s="260"/>
      <c r="D40" s="205"/>
      <c r="E40" s="253"/>
      <c r="F40" s="254"/>
      <c r="G40" s="196"/>
      <c r="H40" s="196"/>
      <c r="I40" s="254"/>
      <c r="J40" s="197"/>
      <c r="K40" s="196"/>
      <c r="L40" s="256"/>
      <c r="M40" s="256"/>
      <c r="N40" s="256"/>
      <c r="O40" s="256"/>
      <c r="P40" s="256"/>
    </row>
    <row r="41" spans="1:16" ht="12.75">
      <c r="A41" s="212" t="s">
        <v>8</v>
      </c>
      <c r="B41" s="212"/>
      <c r="C41" s="261"/>
      <c r="D41" s="191" t="s">
        <v>552</v>
      </c>
      <c r="E41" s="249"/>
      <c r="F41" s="192"/>
      <c r="G41" s="192"/>
      <c r="H41" s="248"/>
      <c r="I41" s="192"/>
      <c r="J41" s="192"/>
      <c r="K41" s="192"/>
      <c r="L41" s="192"/>
      <c r="M41" s="192"/>
      <c r="N41" s="192"/>
      <c r="O41" s="238"/>
      <c r="P41" s="238"/>
    </row>
    <row r="42" spans="1:16" ht="12.75">
      <c r="A42" s="187"/>
      <c r="B42" s="187"/>
      <c r="C42" s="261"/>
      <c r="D42" s="191" t="s">
        <v>551</v>
      </c>
      <c r="E42" s="249"/>
      <c r="F42" s="192"/>
      <c r="G42" s="192"/>
      <c r="H42" s="248"/>
      <c r="I42" s="192"/>
      <c r="J42" s="192"/>
      <c r="K42" s="192"/>
      <c r="L42" s="192"/>
      <c r="M42" s="192"/>
      <c r="N42" s="192"/>
      <c r="O42" s="238"/>
      <c r="P42" s="238"/>
    </row>
    <row r="43" spans="1:16" ht="12.75">
      <c r="A43" s="379" t="s">
        <v>1169</v>
      </c>
      <c r="B43" s="379"/>
      <c r="C43" s="379"/>
      <c r="E43" s="249"/>
      <c r="F43" s="192"/>
      <c r="G43" s="192"/>
      <c r="H43" s="192"/>
      <c r="I43" s="192"/>
      <c r="J43" s="192"/>
      <c r="K43" s="192"/>
      <c r="L43" s="192"/>
      <c r="M43" s="192"/>
      <c r="N43" s="192"/>
      <c r="O43" s="238"/>
      <c r="P43" s="238"/>
    </row>
    <row r="44" spans="1:16" ht="12.75">
      <c r="A44" s="187"/>
      <c r="B44" s="187"/>
      <c r="C44" s="195"/>
      <c r="E44" s="249"/>
      <c r="F44" s="192"/>
      <c r="G44" s="192"/>
      <c r="H44" s="248"/>
      <c r="I44" s="192"/>
      <c r="J44" s="192"/>
      <c r="K44" s="192"/>
      <c r="L44" s="192"/>
      <c r="M44" s="192"/>
      <c r="N44" s="192"/>
      <c r="O44" s="238"/>
      <c r="P44" s="238"/>
    </row>
    <row r="45" spans="1:16" ht="12.75">
      <c r="A45" s="212" t="s">
        <v>577</v>
      </c>
      <c r="B45" s="212"/>
      <c r="C45" s="195"/>
      <c r="D45" s="191" t="s">
        <v>552</v>
      </c>
      <c r="E45" s="249"/>
      <c r="F45" s="192"/>
      <c r="G45" s="192"/>
      <c r="H45" s="192"/>
      <c r="I45" s="192"/>
      <c r="J45" s="192"/>
      <c r="K45" s="192"/>
      <c r="L45" s="192"/>
      <c r="M45" s="192"/>
      <c r="N45" s="192"/>
      <c r="O45" s="238"/>
      <c r="P45" s="238"/>
    </row>
    <row r="46" spans="1:16" ht="12.75">
      <c r="A46" s="187"/>
      <c r="B46" s="187"/>
      <c r="C46" s="261"/>
      <c r="D46" s="191" t="s">
        <v>551</v>
      </c>
      <c r="E46" s="249"/>
      <c r="F46" s="192"/>
      <c r="G46" s="192"/>
      <c r="H46" s="248"/>
      <c r="I46" s="192"/>
      <c r="J46" s="192"/>
      <c r="K46" s="192"/>
      <c r="L46" s="192"/>
      <c r="M46" s="192"/>
      <c r="N46" s="192"/>
      <c r="O46" s="238"/>
      <c r="P46" s="238"/>
    </row>
    <row r="47" spans="1:16" ht="12.75">
      <c r="A47" s="378" t="s">
        <v>550</v>
      </c>
      <c r="B47" s="378"/>
      <c r="C47" s="378"/>
      <c r="E47" s="249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</row>
    <row r="48" spans="1:16" ht="12.75">
      <c r="A48" s="187"/>
      <c r="B48" s="187"/>
      <c r="E48" s="249"/>
      <c r="F48" s="238"/>
      <c r="G48" s="238"/>
      <c r="H48" s="238"/>
      <c r="I48" s="238"/>
      <c r="J48" s="250"/>
      <c r="K48" s="238"/>
      <c r="L48" s="238"/>
      <c r="M48" s="238"/>
      <c r="N48" s="238"/>
      <c r="O48" s="238"/>
      <c r="P48" s="238"/>
    </row>
  </sheetData>
  <sheetProtection/>
  <mergeCells count="15">
    <mergeCell ref="L14:P14"/>
    <mergeCell ref="A39:K39"/>
    <mergeCell ref="A43:C43"/>
    <mergeCell ref="A47:C47"/>
    <mergeCell ref="A8:P8"/>
    <mergeCell ref="A2:P2"/>
    <mergeCell ref="A3:P3"/>
    <mergeCell ref="A6:G6"/>
    <mergeCell ref="A9:I9"/>
    <mergeCell ref="A14:A15"/>
    <mergeCell ref="B14:B15"/>
    <mergeCell ref="C14:C15"/>
    <mergeCell ref="D14:D15"/>
    <mergeCell ref="E14:E15"/>
    <mergeCell ref="F14:K14"/>
  </mergeCells>
  <printOptions/>
  <pageMargins left="0.7874015748031497" right="0.7874015748031497" top="0.984251968503937" bottom="0.984251968503937" header="0.31496062992125984" footer="0.31496062992125984"/>
  <pageSetup fitToHeight="0" fitToWidth="1" horizontalDpi="600" verticalDpi="600" orientation="landscape" paperSize="9" scale="82" r:id="rId2"/>
  <headerFooter>
    <oddFooter>&amp;C6.tāme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45"/>
  <sheetViews>
    <sheetView workbookViewId="0" topLeftCell="A2">
      <selection activeCell="A4" sqref="A4"/>
    </sheetView>
  </sheetViews>
  <sheetFormatPr defaultColWidth="9.140625" defaultRowHeight="12.75"/>
  <cols>
    <col min="1" max="1" width="6.00390625" style="207" customWidth="1"/>
    <col min="2" max="2" width="9.7109375" style="207" customWidth="1"/>
    <col min="3" max="3" width="38.8515625" style="241" customWidth="1"/>
    <col min="4" max="4" width="6.28125" style="191" customWidth="1"/>
    <col min="5" max="5" width="7.7109375" style="210" customWidth="1"/>
    <col min="6" max="9" width="8.421875" style="0" customWidth="1"/>
    <col min="10" max="10" width="8.421875" style="63" customWidth="1"/>
    <col min="11" max="16" width="8.421875" style="0" customWidth="1"/>
    <col min="17" max="17" width="10.28125" style="0" bestFit="1" customWidth="1"/>
  </cols>
  <sheetData>
    <row r="1" spans="1:16" ht="12.75" hidden="1">
      <c r="A1" s="206"/>
      <c r="B1" s="206"/>
      <c r="C1" s="258"/>
      <c r="D1" s="203"/>
      <c r="F1" s="63"/>
      <c r="G1" s="63">
        <v>5</v>
      </c>
      <c r="H1" s="63"/>
      <c r="I1" s="63"/>
      <c r="J1" s="199">
        <v>0.08</v>
      </c>
      <c r="K1" s="63"/>
      <c r="L1" s="63"/>
      <c r="M1" s="63"/>
      <c r="N1" s="63"/>
      <c r="O1" s="63"/>
      <c r="P1" s="63"/>
    </row>
    <row r="2" spans="1:16" s="62" customFormat="1" ht="16.5" thickBot="1">
      <c r="A2" s="373" t="s">
        <v>1095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</row>
    <row r="3" spans="1:16" s="62" customFormat="1" ht="15.75" thickTop="1">
      <c r="A3" s="374" t="s">
        <v>1176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</row>
    <row r="4" spans="1:16" s="62" customFormat="1" ht="12.75">
      <c r="A4" s="51"/>
      <c r="B4" s="51"/>
      <c r="C4" s="259"/>
      <c r="D4" s="204"/>
      <c r="E4" s="21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6" ht="12.75">
      <c r="A5" s="266" t="s">
        <v>709</v>
      </c>
      <c r="B5" s="266"/>
      <c r="C5" s="266"/>
      <c r="D5" s="265"/>
      <c r="E5" s="265"/>
      <c r="F5" s="222"/>
      <c r="G5" s="222"/>
      <c r="H5" s="222"/>
      <c r="I5" s="279"/>
      <c r="J5" s="279"/>
      <c r="K5" s="279"/>
      <c r="L5" s="279"/>
      <c r="M5" s="279"/>
      <c r="N5" s="279"/>
      <c r="O5" s="279"/>
      <c r="P5" s="279"/>
    </row>
    <row r="6" spans="1:16" ht="12.75" customHeight="1">
      <c r="A6" s="350" t="s">
        <v>710</v>
      </c>
      <c r="B6" s="350"/>
      <c r="C6" s="350"/>
      <c r="D6" s="350"/>
      <c r="E6" s="350"/>
      <c r="F6" s="350"/>
      <c r="G6" s="350"/>
      <c r="H6" s="279"/>
      <c r="I6" s="279"/>
      <c r="J6" s="279"/>
      <c r="K6" s="279"/>
      <c r="L6" s="279"/>
      <c r="M6" s="279"/>
      <c r="N6" s="279"/>
      <c r="O6" s="279"/>
      <c r="P6" s="279"/>
    </row>
    <row r="7" spans="1:16" ht="12.75">
      <c r="A7" s="191" t="s">
        <v>711</v>
      </c>
      <c r="B7" s="191"/>
      <c r="C7" s="191"/>
      <c r="E7" s="191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 customHeight="1">
      <c r="A8" s="335" t="s">
        <v>1168</v>
      </c>
      <c r="B8" s="335"/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</row>
    <row r="9" spans="1:14" s="241" customFormat="1" ht="15" customHeight="1">
      <c r="A9" s="345" t="s">
        <v>575</v>
      </c>
      <c r="B9" s="345"/>
      <c r="C9" s="345"/>
      <c r="D9" s="345"/>
      <c r="E9" s="345"/>
      <c r="F9" s="345"/>
      <c r="G9" s="345"/>
      <c r="H9" s="345"/>
      <c r="I9" s="345"/>
      <c r="J9" s="226"/>
      <c r="K9" s="226"/>
      <c r="L9" s="226"/>
      <c r="M9" s="226"/>
      <c r="N9" s="226"/>
    </row>
    <row r="10" spans="1:14" s="241" customFormat="1" ht="15" customHeight="1">
      <c r="A10" s="224"/>
      <c r="B10" s="224"/>
      <c r="C10" s="224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</row>
    <row r="11" spans="1:17" s="221" customFormat="1" ht="15" customHeight="1">
      <c r="A11" s="221" t="s">
        <v>1170</v>
      </c>
      <c r="D11" s="198"/>
      <c r="E11" s="198"/>
      <c r="J11" s="198"/>
      <c r="K11" s="198"/>
      <c r="L11" s="198"/>
      <c r="M11" s="198"/>
      <c r="N11" s="198"/>
      <c r="O11" s="198"/>
      <c r="P11" s="198"/>
      <c r="Q11" s="198"/>
    </row>
    <row r="12" spans="4:17" s="221" customFormat="1" ht="15" customHeight="1">
      <c r="D12" s="198"/>
      <c r="E12" s="198"/>
      <c r="J12" s="198"/>
      <c r="K12" s="198"/>
      <c r="L12" s="198"/>
      <c r="M12" s="198"/>
      <c r="N12" s="223" t="s">
        <v>692</v>
      </c>
      <c r="O12" s="242"/>
      <c r="P12" s="243" t="s">
        <v>693</v>
      </c>
      <c r="Q12" s="198"/>
    </row>
    <row r="13" spans="4:17" s="221" customFormat="1" ht="15" customHeight="1">
      <c r="D13" s="198"/>
      <c r="E13" s="198"/>
      <c r="J13" s="198"/>
      <c r="K13" s="198"/>
      <c r="L13" s="198"/>
      <c r="M13" s="198"/>
      <c r="Q13" s="198"/>
    </row>
    <row r="14" spans="1:16" s="141" customFormat="1" ht="12.75" customHeight="1">
      <c r="A14" s="383" t="s">
        <v>578</v>
      </c>
      <c r="B14" s="383" t="s">
        <v>708</v>
      </c>
      <c r="C14" s="386" t="s">
        <v>582</v>
      </c>
      <c r="D14" s="388" t="s">
        <v>548</v>
      </c>
      <c r="E14" s="388" t="s">
        <v>549</v>
      </c>
      <c r="F14" s="376" t="s">
        <v>564</v>
      </c>
      <c r="G14" s="376"/>
      <c r="H14" s="376"/>
      <c r="I14" s="376"/>
      <c r="J14" s="376"/>
      <c r="K14" s="376"/>
      <c r="L14" s="376" t="s">
        <v>565</v>
      </c>
      <c r="M14" s="376" t="s">
        <v>27</v>
      </c>
      <c r="N14" s="376"/>
      <c r="O14" s="376"/>
      <c r="P14" s="376"/>
    </row>
    <row r="15" spans="1:16" s="7" customFormat="1" ht="79.5">
      <c r="A15" s="384"/>
      <c r="B15" s="384"/>
      <c r="C15" s="387"/>
      <c r="D15" s="389"/>
      <c r="E15" s="389"/>
      <c r="F15" s="208" t="s">
        <v>590</v>
      </c>
      <c r="G15" s="208" t="s">
        <v>558</v>
      </c>
      <c r="H15" s="208" t="s">
        <v>583</v>
      </c>
      <c r="I15" s="209" t="s">
        <v>584</v>
      </c>
      <c r="J15" s="208" t="s">
        <v>585</v>
      </c>
      <c r="K15" s="208" t="s">
        <v>591</v>
      </c>
      <c r="L15" s="208" t="s">
        <v>32</v>
      </c>
      <c r="M15" s="208" t="s">
        <v>586</v>
      </c>
      <c r="N15" s="209" t="s">
        <v>587</v>
      </c>
      <c r="O15" s="208" t="s">
        <v>588</v>
      </c>
      <c r="P15" s="213" t="s">
        <v>589</v>
      </c>
    </row>
    <row r="16" spans="1:16" s="7" customFormat="1" ht="12.75">
      <c r="A16" s="270" t="s">
        <v>573</v>
      </c>
      <c r="B16" s="268"/>
      <c r="C16" s="304" t="s">
        <v>1105</v>
      </c>
      <c r="D16" s="267"/>
      <c r="E16" s="267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2"/>
    </row>
    <row r="17" spans="1:16" s="7" customFormat="1" ht="12.75">
      <c r="A17" s="270" t="s">
        <v>593</v>
      </c>
      <c r="B17" s="214" t="s">
        <v>1083</v>
      </c>
      <c r="C17" s="311" t="s">
        <v>1164</v>
      </c>
      <c r="D17" s="284" t="s">
        <v>714</v>
      </c>
      <c r="E17" s="284">
        <v>1</v>
      </c>
      <c r="F17" s="321"/>
      <c r="G17" s="321"/>
      <c r="H17" s="321"/>
      <c r="I17" s="321"/>
      <c r="J17" s="321"/>
      <c r="K17" s="321"/>
      <c r="L17" s="321"/>
      <c r="M17" s="321"/>
      <c r="N17" s="321"/>
      <c r="O17" s="321"/>
      <c r="P17" s="322"/>
    </row>
    <row r="18" spans="1:16" s="7" customFormat="1" ht="12.75">
      <c r="A18" s="270" t="s">
        <v>594</v>
      </c>
      <c r="B18" s="214" t="s">
        <v>1083</v>
      </c>
      <c r="C18" s="311" t="s">
        <v>1165</v>
      </c>
      <c r="D18" s="284" t="s">
        <v>714</v>
      </c>
      <c r="E18" s="284">
        <v>1</v>
      </c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2"/>
    </row>
    <row r="19" spans="1:16" s="7" customFormat="1" ht="12.75">
      <c r="A19" s="270" t="s">
        <v>595</v>
      </c>
      <c r="B19" s="214" t="s">
        <v>1083</v>
      </c>
      <c r="C19" s="311" t="s">
        <v>1152</v>
      </c>
      <c r="D19" s="284" t="s">
        <v>714</v>
      </c>
      <c r="E19" s="284">
        <v>25</v>
      </c>
      <c r="F19" s="321"/>
      <c r="G19" s="321"/>
      <c r="H19" s="321"/>
      <c r="I19" s="321"/>
      <c r="J19" s="321"/>
      <c r="K19" s="321"/>
      <c r="L19" s="321"/>
      <c r="M19" s="321"/>
      <c r="N19" s="321"/>
      <c r="O19" s="321"/>
      <c r="P19" s="322"/>
    </row>
    <row r="20" spans="1:16" s="7" customFormat="1" ht="12.75">
      <c r="A20" s="270" t="s">
        <v>596</v>
      </c>
      <c r="B20" s="214" t="s">
        <v>1083</v>
      </c>
      <c r="C20" s="311" t="s">
        <v>1153</v>
      </c>
      <c r="D20" s="284" t="s">
        <v>714</v>
      </c>
      <c r="E20" s="284">
        <v>2</v>
      </c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2"/>
    </row>
    <row r="21" spans="1:16" s="7" customFormat="1" ht="12.75">
      <c r="A21" s="270" t="s">
        <v>597</v>
      </c>
      <c r="B21" s="214" t="s">
        <v>1083</v>
      </c>
      <c r="C21" s="311" t="s">
        <v>1154</v>
      </c>
      <c r="D21" s="284" t="s">
        <v>714</v>
      </c>
      <c r="E21" s="284">
        <v>6</v>
      </c>
      <c r="F21" s="321"/>
      <c r="G21" s="321"/>
      <c r="H21" s="321"/>
      <c r="I21" s="321"/>
      <c r="J21" s="321"/>
      <c r="K21" s="321"/>
      <c r="L21" s="321"/>
      <c r="M21" s="321"/>
      <c r="N21" s="321"/>
      <c r="O21" s="321"/>
      <c r="P21" s="322"/>
    </row>
    <row r="22" spans="1:16" s="7" customFormat="1" ht="12.75">
      <c r="A22" s="270" t="s">
        <v>598</v>
      </c>
      <c r="B22" s="214" t="s">
        <v>1083</v>
      </c>
      <c r="C22" s="311" t="s">
        <v>1155</v>
      </c>
      <c r="D22" s="284" t="s">
        <v>714</v>
      </c>
      <c r="E22" s="284">
        <v>1</v>
      </c>
      <c r="F22" s="321"/>
      <c r="G22" s="321"/>
      <c r="H22" s="321"/>
      <c r="I22" s="321"/>
      <c r="J22" s="321"/>
      <c r="K22" s="321"/>
      <c r="L22" s="321"/>
      <c r="M22" s="321"/>
      <c r="N22" s="321"/>
      <c r="O22" s="321"/>
      <c r="P22" s="322"/>
    </row>
    <row r="23" spans="1:16" s="7" customFormat="1" ht="12.75">
      <c r="A23" s="270" t="s">
        <v>599</v>
      </c>
      <c r="B23" s="214" t="s">
        <v>1083</v>
      </c>
      <c r="C23" s="311" t="s">
        <v>1155</v>
      </c>
      <c r="D23" s="284" t="s">
        <v>714</v>
      </c>
      <c r="E23" s="284">
        <v>7</v>
      </c>
      <c r="F23" s="321"/>
      <c r="G23" s="321"/>
      <c r="H23" s="321"/>
      <c r="I23" s="321"/>
      <c r="J23" s="321"/>
      <c r="K23" s="321"/>
      <c r="L23" s="321"/>
      <c r="M23" s="321"/>
      <c r="N23" s="321"/>
      <c r="O23" s="321"/>
      <c r="P23" s="322"/>
    </row>
    <row r="24" spans="1:16" s="7" customFormat="1" ht="12.75">
      <c r="A24" s="270" t="s">
        <v>600</v>
      </c>
      <c r="B24" s="214" t="s">
        <v>1083</v>
      </c>
      <c r="C24" s="311" t="s">
        <v>1096</v>
      </c>
      <c r="D24" s="284" t="s">
        <v>691</v>
      </c>
      <c r="E24" s="284">
        <v>2</v>
      </c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2"/>
    </row>
    <row r="25" spans="1:16" s="7" customFormat="1" ht="25.5">
      <c r="A25" s="270" t="s">
        <v>601</v>
      </c>
      <c r="B25" s="214" t="s">
        <v>1083</v>
      </c>
      <c r="C25" s="311" t="s">
        <v>1097</v>
      </c>
      <c r="D25" s="284" t="s">
        <v>714</v>
      </c>
      <c r="E25" s="284">
        <v>1</v>
      </c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2"/>
    </row>
    <row r="26" spans="1:16" s="7" customFormat="1" ht="12.75">
      <c r="A26" s="270" t="s">
        <v>602</v>
      </c>
      <c r="B26" s="214" t="s">
        <v>1083</v>
      </c>
      <c r="C26" s="311" t="s">
        <v>1098</v>
      </c>
      <c r="D26" s="284" t="s">
        <v>1099</v>
      </c>
      <c r="E26" s="284">
        <v>6</v>
      </c>
      <c r="F26" s="321"/>
      <c r="G26" s="321"/>
      <c r="H26" s="321"/>
      <c r="I26" s="321"/>
      <c r="J26" s="321"/>
      <c r="K26" s="321"/>
      <c r="L26" s="321"/>
      <c r="M26" s="321"/>
      <c r="N26" s="321"/>
      <c r="O26" s="321"/>
      <c r="P26" s="322"/>
    </row>
    <row r="27" spans="1:16" s="7" customFormat="1" ht="12.75">
      <c r="A27" s="270" t="s">
        <v>603</v>
      </c>
      <c r="B27" s="214" t="s">
        <v>1083</v>
      </c>
      <c r="C27" s="311" t="s">
        <v>1100</v>
      </c>
      <c r="D27" s="284" t="s">
        <v>38</v>
      </c>
      <c r="E27" s="284">
        <v>6</v>
      </c>
      <c r="F27" s="321"/>
      <c r="G27" s="321"/>
      <c r="H27" s="321"/>
      <c r="I27" s="321"/>
      <c r="J27" s="321"/>
      <c r="K27" s="321"/>
      <c r="L27" s="321"/>
      <c r="M27" s="321"/>
      <c r="N27" s="321"/>
      <c r="O27" s="321"/>
      <c r="P27" s="322"/>
    </row>
    <row r="28" spans="1:16" s="7" customFormat="1" ht="12.75">
      <c r="A28" s="270" t="s">
        <v>604</v>
      </c>
      <c r="B28" s="214" t="s">
        <v>1083</v>
      </c>
      <c r="C28" s="311" t="s">
        <v>1101</v>
      </c>
      <c r="D28" s="284" t="s">
        <v>38</v>
      </c>
      <c r="E28" s="284">
        <v>9</v>
      </c>
      <c r="F28" s="321"/>
      <c r="G28" s="321"/>
      <c r="H28" s="321"/>
      <c r="I28" s="321"/>
      <c r="J28" s="321"/>
      <c r="K28" s="321"/>
      <c r="L28" s="321"/>
      <c r="M28" s="321"/>
      <c r="N28" s="321"/>
      <c r="O28" s="321"/>
      <c r="P28" s="322"/>
    </row>
    <row r="29" spans="1:16" s="7" customFormat="1" ht="12.75">
      <c r="A29" s="270" t="s">
        <v>605</v>
      </c>
      <c r="B29" s="214" t="s">
        <v>1083</v>
      </c>
      <c r="C29" s="311" t="s">
        <v>1102</v>
      </c>
      <c r="D29" s="284" t="s">
        <v>38</v>
      </c>
      <c r="E29" s="284">
        <v>300</v>
      </c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322"/>
    </row>
    <row r="30" spans="1:16" s="7" customFormat="1" ht="12.75">
      <c r="A30" s="270" t="s">
        <v>606</v>
      </c>
      <c r="B30" s="214" t="s">
        <v>1083</v>
      </c>
      <c r="C30" s="311" t="s">
        <v>1103</v>
      </c>
      <c r="D30" s="284" t="s">
        <v>38</v>
      </c>
      <c r="E30" s="284">
        <v>50</v>
      </c>
      <c r="F30" s="321"/>
      <c r="G30" s="321"/>
      <c r="H30" s="321"/>
      <c r="I30" s="321"/>
      <c r="J30" s="321"/>
      <c r="K30" s="321"/>
      <c r="L30" s="321"/>
      <c r="M30" s="321"/>
      <c r="N30" s="321"/>
      <c r="O30" s="321"/>
      <c r="P30" s="322"/>
    </row>
    <row r="31" spans="1:17" s="7" customFormat="1" ht="12.75">
      <c r="A31" s="270" t="s">
        <v>607</v>
      </c>
      <c r="B31" s="214" t="s">
        <v>1083</v>
      </c>
      <c r="C31" s="311" t="s">
        <v>1104</v>
      </c>
      <c r="D31" s="284" t="s">
        <v>36</v>
      </c>
      <c r="E31" s="284">
        <v>2</v>
      </c>
      <c r="F31" s="321"/>
      <c r="G31" s="321"/>
      <c r="H31" s="321"/>
      <c r="I31" s="321"/>
      <c r="J31" s="321"/>
      <c r="K31" s="321"/>
      <c r="L31" s="321"/>
      <c r="M31" s="321"/>
      <c r="N31" s="321"/>
      <c r="O31" s="321"/>
      <c r="P31" s="322"/>
      <c r="Q31" s="294"/>
    </row>
    <row r="32" spans="1:17" s="7" customFormat="1" ht="12.75">
      <c r="A32" s="270" t="s">
        <v>608</v>
      </c>
      <c r="B32" s="214"/>
      <c r="C32" s="312" t="s">
        <v>1106</v>
      </c>
      <c r="D32" s="284"/>
      <c r="E32" s="284"/>
      <c r="F32" s="321"/>
      <c r="G32" s="321"/>
      <c r="H32" s="321"/>
      <c r="I32" s="321"/>
      <c r="J32" s="321"/>
      <c r="K32" s="321"/>
      <c r="L32" s="321"/>
      <c r="M32" s="321"/>
      <c r="N32" s="321"/>
      <c r="O32" s="321"/>
      <c r="P32" s="322"/>
      <c r="Q32" s="294"/>
    </row>
    <row r="33" spans="1:17" s="7" customFormat="1" ht="12.75">
      <c r="A33" s="270" t="s">
        <v>609</v>
      </c>
      <c r="B33" s="214" t="s">
        <v>1083</v>
      </c>
      <c r="C33" s="311" t="s">
        <v>1107</v>
      </c>
      <c r="D33" s="284" t="s">
        <v>38</v>
      </c>
      <c r="E33" s="284">
        <v>500</v>
      </c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2"/>
      <c r="Q33" s="294"/>
    </row>
    <row r="34" spans="1:17" s="7" customFormat="1" ht="12.75">
      <c r="A34" s="270" t="s">
        <v>610</v>
      </c>
      <c r="B34" s="214" t="s">
        <v>1083</v>
      </c>
      <c r="C34" s="311" t="s">
        <v>1156</v>
      </c>
      <c r="D34" s="284" t="s">
        <v>38</v>
      </c>
      <c r="E34" s="284">
        <v>100</v>
      </c>
      <c r="F34" s="321"/>
      <c r="G34" s="321"/>
      <c r="H34" s="321"/>
      <c r="I34" s="321"/>
      <c r="J34" s="321"/>
      <c r="K34" s="321"/>
      <c r="L34" s="321"/>
      <c r="M34" s="321"/>
      <c r="N34" s="321"/>
      <c r="O34" s="321"/>
      <c r="P34" s="322"/>
      <c r="Q34" s="294"/>
    </row>
    <row r="35" spans="1:17" s="7" customFormat="1" ht="12.75">
      <c r="A35" s="270" t="s">
        <v>611</v>
      </c>
      <c r="B35" s="214" t="s">
        <v>1083</v>
      </c>
      <c r="C35" s="311" t="s">
        <v>1157</v>
      </c>
      <c r="D35" s="284" t="s">
        <v>38</v>
      </c>
      <c r="E35" s="284">
        <v>15</v>
      </c>
      <c r="F35" s="321"/>
      <c r="G35" s="321"/>
      <c r="H35" s="321"/>
      <c r="I35" s="321"/>
      <c r="J35" s="321"/>
      <c r="K35" s="321"/>
      <c r="L35" s="321"/>
      <c r="M35" s="321"/>
      <c r="N35" s="321"/>
      <c r="O35" s="321"/>
      <c r="P35" s="322"/>
      <c r="Q35" s="294"/>
    </row>
    <row r="36" spans="1:16" ht="12.75">
      <c r="A36" s="380" t="s">
        <v>1172</v>
      </c>
      <c r="B36" s="381"/>
      <c r="C36" s="381"/>
      <c r="D36" s="381"/>
      <c r="E36" s="381"/>
      <c r="F36" s="381"/>
      <c r="G36" s="381"/>
      <c r="H36" s="381"/>
      <c r="I36" s="381"/>
      <c r="J36" s="381"/>
      <c r="K36" s="382"/>
      <c r="L36" s="245"/>
      <c r="M36" s="245"/>
      <c r="N36" s="245"/>
      <c r="O36" s="245"/>
      <c r="P36" s="245"/>
    </row>
    <row r="37" spans="1:16" ht="12" customHeight="1">
      <c r="A37" s="218"/>
      <c r="B37" s="218"/>
      <c r="C37" s="260"/>
      <c r="D37" s="205"/>
      <c r="E37" s="253"/>
      <c r="F37" s="254"/>
      <c r="G37" s="196"/>
      <c r="H37" s="196"/>
      <c r="I37" s="254"/>
      <c r="J37" s="197"/>
      <c r="K37" s="196"/>
      <c r="L37" s="256"/>
      <c r="M37" s="256"/>
      <c r="N37" s="256"/>
      <c r="O37" s="256"/>
      <c r="P37" s="256"/>
    </row>
    <row r="38" spans="1:16" ht="12.75">
      <c r="A38" s="212" t="s">
        <v>8</v>
      </c>
      <c r="B38" s="212"/>
      <c r="C38" s="261"/>
      <c r="D38" s="191" t="s">
        <v>552</v>
      </c>
      <c r="E38" s="249"/>
      <c r="F38" s="192"/>
      <c r="G38" s="192"/>
      <c r="H38" s="248"/>
      <c r="I38" s="192"/>
      <c r="J38" s="192"/>
      <c r="K38" s="192"/>
      <c r="L38" s="192"/>
      <c r="M38" s="192"/>
      <c r="N38" s="192"/>
      <c r="O38" s="238"/>
      <c r="P38" s="238"/>
    </row>
    <row r="39" spans="1:16" ht="12.75">
      <c r="A39" s="187"/>
      <c r="B39" s="187"/>
      <c r="C39" s="261"/>
      <c r="D39" s="191" t="s">
        <v>551</v>
      </c>
      <c r="E39" s="249"/>
      <c r="F39" s="192"/>
      <c r="G39" s="192"/>
      <c r="H39" s="248"/>
      <c r="I39" s="192"/>
      <c r="J39" s="192"/>
      <c r="K39" s="192"/>
      <c r="L39" s="192"/>
      <c r="M39" s="192"/>
      <c r="N39" s="192"/>
      <c r="O39" s="238"/>
      <c r="P39" s="238"/>
    </row>
    <row r="40" spans="1:16" ht="12.75">
      <c r="A40" s="379" t="s">
        <v>1169</v>
      </c>
      <c r="B40" s="379"/>
      <c r="C40" s="379"/>
      <c r="E40" s="249"/>
      <c r="F40" s="192"/>
      <c r="G40" s="192"/>
      <c r="H40" s="192"/>
      <c r="I40" s="192"/>
      <c r="J40" s="192"/>
      <c r="K40" s="192"/>
      <c r="L40" s="192"/>
      <c r="M40" s="192"/>
      <c r="N40" s="192"/>
      <c r="O40" s="238"/>
      <c r="P40" s="238"/>
    </row>
    <row r="41" spans="1:16" ht="12.75">
      <c r="A41" s="187"/>
      <c r="B41" s="187"/>
      <c r="C41" s="195"/>
      <c r="E41" s="249"/>
      <c r="F41" s="192"/>
      <c r="G41" s="192"/>
      <c r="H41" s="248"/>
      <c r="I41" s="192"/>
      <c r="J41" s="192"/>
      <c r="K41" s="192"/>
      <c r="L41" s="192"/>
      <c r="M41" s="192"/>
      <c r="N41" s="192"/>
      <c r="O41" s="238"/>
      <c r="P41" s="238"/>
    </row>
    <row r="42" spans="1:16" ht="12.75">
      <c r="A42" s="212" t="s">
        <v>577</v>
      </c>
      <c r="B42" s="212"/>
      <c r="C42" s="195"/>
      <c r="D42" s="191" t="s">
        <v>552</v>
      </c>
      <c r="E42" s="249"/>
      <c r="F42" s="192"/>
      <c r="G42" s="192"/>
      <c r="H42" s="192"/>
      <c r="I42" s="192"/>
      <c r="J42" s="192"/>
      <c r="K42" s="192"/>
      <c r="L42" s="192"/>
      <c r="M42" s="192"/>
      <c r="N42" s="192"/>
      <c r="O42" s="238"/>
      <c r="P42" s="238"/>
    </row>
    <row r="43" spans="1:16" ht="12.75">
      <c r="A43" s="187"/>
      <c r="B43" s="187"/>
      <c r="C43" s="261"/>
      <c r="D43" s="191" t="s">
        <v>551</v>
      </c>
      <c r="E43" s="249"/>
      <c r="F43" s="192"/>
      <c r="G43" s="192"/>
      <c r="H43" s="248"/>
      <c r="I43" s="192"/>
      <c r="J43" s="192"/>
      <c r="K43" s="192"/>
      <c r="L43" s="192"/>
      <c r="M43" s="192"/>
      <c r="N43" s="192"/>
      <c r="O43" s="238"/>
      <c r="P43" s="238"/>
    </row>
    <row r="44" spans="1:16" ht="12.75">
      <c r="A44" s="378" t="s">
        <v>550</v>
      </c>
      <c r="B44" s="378"/>
      <c r="C44" s="378"/>
      <c r="E44" s="249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</row>
    <row r="45" spans="1:16" ht="12.75">
      <c r="A45" s="187"/>
      <c r="B45" s="187"/>
      <c r="E45" s="249"/>
      <c r="F45" s="238"/>
      <c r="G45" s="238"/>
      <c r="H45" s="238"/>
      <c r="I45" s="238"/>
      <c r="J45" s="250"/>
      <c r="K45" s="238"/>
      <c r="L45" s="238"/>
      <c r="M45" s="238"/>
      <c r="N45" s="238"/>
      <c r="O45" s="238"/>
      <c r="P45" s="238"/>
    </row>
  </sheetData>
  <sheetProtection/>
  <mergeCells count="15">
    <mergeCell ref="L14:P14"/>
    <mergeCell ref="A36:K36"/>
    <mergeCell ref="A40:C40"/>
    <mergeCell ref="A44:C44"/>
    <mergeCell ref="A8:P8"/>
    <mergeCell ref="A2:P2"/>
    <mergeCell ref="A3:P3"/>
    <mergeCell ref="A6:G6"/>
    <mergeCell ref="A9:I9"/>
    <mergeCell ref="A14:A15"/>
    <mergeCell ref="B14:B15"/>
    <mergeCell ref="C14:C15"/>
    <mergeCell ref="D14:D15"/>
    <mergeCell ref="E14:E15"/>
    <mergeCell ref="F14:K14"/>
  </mergeCells>
  <printOptions/>
  <pageMargins left="0.7874015748031497" right="0.7874015748031497" top="0.984251968503937" bottom="0.984251968503937" header="0.31496062992125984" footer="0.31496062992125984"/>
  <pageSetup fitToHeight="0" fitToWidth="1" horizontalDpi="600" verticalDpi="600" orientation="landscape" paperSize="9" scale="81" r:id="rId2"/>
  <headerFooter>
    <oddFooter>&amp;C7.tāme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36"/>
  <sheetViews>
    <sheetView zoomScale="150" zoomScaleNormal="150" zoomScalePageLayoutView="0" workbookViewId="0" topLeftCell="A13">
      <selection activeCell="D16" sqref="D16"/>
    </sheetView>
  </sheetViews>
  <sheetFormatPr defaultColWidth="9.140625" defaultRowHeight="12.75"/>
  <cols>
    <col min="1" max="1" width="4.421875" style="37" customWidth="1"/>
    <col min="2" max="2" width="16.421875" style="37" customWidth="1"/>
    <col min="3" max="3" width="46.28125" style="37" customWidth="1"/>
    <col min="4" max="4" width="12.421875" style="192" customWidth="1"/>
    <col min="5" max="7" width="14.00390625" style="192" customWidth="1"/>
    <col min="8" max="8" width="12.421875" style="192" customWidth="1"/>
    <col min="9" max="16384" width="9.140625" style="37" customWidth="1"/>
  </cols>
  <sheetData>
    <row r="1" spans="1:8" ht="17.25" customHeight="1">
      <c r="A1" s="364" t="s">
        <v>566</v>
      </c>
      <c r="B1" s="364"/>
      <c r="C1" s="364"/>
      <c r="D1" s="364"/>
      <c r="E1" s="364"/>
      <c r="F1" s="364"/>
      <c r="G1" s="364"/>
      <c r="H1" s="364"/>
    </row>
    <row r="2" spans="4:8" ht="12" customHeight="1">
      <c r="D2" s="37"/>
      <c r="E2" s="37"/>
      <c r="F2" s="37"/>
      <c r="G2" s="37"/>
      <c r="H2" s="37"/>
    </row>
    <row r="3" spans="1:8" ht="12.75">
      <c r="A3" s="349" t="s">
        <v>18</v>
      </c>
      <c r="B3" s="349"/>
      <c r="C3" s="328" t="s">
        <v>696</v>
      </c>
      <c r="D3" s="328"/>
      <c r="E3" s="328"/>
      <c r="F3" s="328"/>
      <c r="G3" s="328"/>
      <c r="H3" s="328"/>
    </row>
    <row r="4" spans="1:8" ht="12.75" customHeight="1">
      <c r="A4" s="350" t="s">
        <v>574</v>
      </c>
      <c r="B4" s="349"/>
      <c r="C4" s="328" t="s">
        <v>698</v>
      </c>
      <c r="D4" s="328"/>
      <c r="E4" s="328"/>
      <c r="F4" s="328"/>
      <c r="G4" s="328"/>
      <c r="H4" s="328"/>
    </row>
    <row r="5" spans="1:8" ht="12.75">
      <c r="A5" s="331" t="s">
        <v>19</v>
      </c>
      <c r="B5" s="331"/>
      <c r="C5" s="327" t="s">
        <v>697</v>
      </c>
      <c r="D5" s="327"/>
      <c r="E5" s="327"/>
      <c r="F5" s="327"/>
      <c r="G5" s="327"/>
      <c r="H5" s="327"/>
    </row>
    <row r="6" spans="1:8" ht="26.25" customHeight="1">
      <c r="A6" s="335" t="s">
        <v>1168</v>
      </c>
      <c r="B6" s="335"/>
      <c r="C6" s="335"/>
      <c r="D6" s="335"/>
      <c r="E6" s="335"/>
      <c r="F6" s="335"/>
      <c r="G6" s="335"/>
      <c r="H6" s="335"/>
    </row>
    <row r="7" spans="1:8" s="227" customFormat="1" ht="15" customHeight="1">
      <c r="A7" s="345" t="s">
        <v>575</v>
      </c>
      <c r="B7" s="345"/>
      <c r="C7" s="345"/>
      <c r="D7" s="345"/>
      <c r="E7" s="345"/>
      <c r="F7" s="345"/>
      <c r="G7" s="345"/>
      <c r="H7" s="345"/>
    </row>
    <row r="8" spans="1:8" s="227" customFormat="1" ht="13.5" customHeight="1">
      <c r="A8" s="224"/>
      <c r="B8" s="224"/>
      <c r="C8" s="228"/>
      <c r="D8" s="228"/>
      <c r="E8" s="228"/>
      <c r="F8" s="228"/>
      <c r="G8" s="228"/>
      <c r="H8" s="228"/>
    </row>
    <row r="9" spans="1:4" s="62" customFormat="1" ht="12.75">
      <c r="A9" s="62" t="s">
        <v>1170</v>
      </c>
      <c r="C9" s="17"/>
      <c r="D9" s="17"/>
    </row>
    <row r="10" spans="3:8" s="62" customFormat="1" ht="12.75">
      <c r="C10" s="17"/>
      <c r="D10" s="17"/>
      <c r="F10" s="223" t="s">
        <v>692</v>
      </c>
      <c r="G10" s="229"/>
      <c r="H10" s="230" t="s">
        <v>693</v>
      </c>
    </row>
    <row r="12" spans="1:8" ht="12.75">
      <c r="A12" s="361" t="s">
        <v>578</v>
      </c>
      <c r="B12" s="362" t="s">
        <v>1</v>
      </c>
      <c r="C12" s="361" t="s">
        <v>579</v>
      </c>
      <c r="D12" s="361" t="s">
        <v>559</v>
      </c>
      <c r="E12" s="362" t="s">
        <v>2</v>
      </c>
      <c r="F12" s="362"/>
      <c r="G12" s="362"/>
      <c r="H12" s="362" t="s">
        <v>32</v>
      </c>
    </row>
    <row r="13" spans="1:8" ht="12.75" customHeight="1">
      <c r="A13" s="362"/>
      <c r="B13" s="362"/>
      <c r="C13" s="362"/>
      <c r="D13" s="362"/>
      <c r="E13" s="361" t="s">
        <v>560</v>
      </c>
      <c r="F13" s="361" t="s">
        <v>561</v>
      </c>
      <c r="G13" s="361" t="s">
        <v>562</v>
      </c>
      <c r="H13" s="362"/>
    </row>
    <row r="14" spans="1:8" ht="12.75">
      <c r="A14" s="362"/>
      <c r="B14" s="362"/>
      <c r="C14" s="362"/>
      <c r="D14" s="362"/>
      <c r="E14" s="362"/>
      <c r="F14" s="362"/>
      <c r="G14" s="362"/>
      <c r="H14" s="362"/>
    </row>
    <row r="15" spans="1:8" ht="13.5" thickBot="1">
      <c r="A15" s="363"/>
      <c r="B15" s="363"/>
      <c r="C15" s="363"/>
      <c r="D15" s="363"/>
      <c r="E15" s="363"/>
      <c r="F15" s="363"/>
      <c r="G15" s="363"/>
      <c r="H15" s="363"/>
    </row>
    <row r="16" spans="1:8" ht="15" thickTop="1">
      <c r="A16" s="39">
        <v>1</v>
      </c>
      <c r="B16" s="271" t="s">
        <v>569</v>
      </c>
      <c r="C16" s="277" t="s">
        <v>1173</v>
      </c>
      <c r="D16" s="324"/>
      <c r="E16" s="324"/>
      <c r="F16" s="235"/>
      <c r="G16" s="275"/>
      <c r="H16" s="215"/>
    </row>
    <row r="17" spans="1:8" ht="15">
      <c r="A17" s="39">
        <v>2</v>
      </c>
      <c r="B17" s="274" t="s">
        <v>567</v>
      </c>
      <c r="C17" s="278" t="s">
        <v>703</v>
      </c>
      <c r="D17" s="325"/>
      <c r="E17" s="325"/>
      <c r="F17" s="236"/>
      <c r="G17" s="276"/>
      <c r="H17" s="193"/>
    </row>
    <row r="18" spans="1:8" ht="14.25">
      <c r="A18" s="39">
        <v>3</v>
      </c>
      <c r="B18" s="274" t="s">
        <v>568</v>
      </c>
      <c r="C18" s="278" t="s">
        <v>706</v>
      </c>
      <c r="D18" s="325"/>
      <c r="E18" s="325"/>
      <c r="F18" s="237"/>
      <c r="G18" s="276"/>
      <c r="H18" s="193"/>
    </row>
    <row r="19" spans="1:8" ht="14.25">
      <c r="A19" s="39">
        <v>4</v>
      </c>
      <c r="B19" s="274" t="s">
        <v>699</v>
      </c>
      <c r="C19" s="278" t="s">
        <v>704</v>
      </c>
      <c r="D19" s="325"/>
      <c r="E19" s="325"/>
      <c r="F19" s="237"/>
      <c r="G19" s="276"/>
      <c r="H19" s="193"/>
    </row>
    <row r="20" spans="1:8" ht="14.25">
      <c r="A20" s="39">
        <v>5</v>
      </c>
      <c r="B20" s="274" t="s">
        <v>700</v>
      </c>
      <c r="C20" s="278" t="s">
        <v>705</v>
      </c>
      <c r="D20" s="325"/>
      <c r="E20" s="325"/>
      <c r="F20" s="237"/>
      <c r="G20" s="276"/>
      <c r="H20" s="193"/>
    </row>
    <row r="21" spans="1:8" ht="14.25">
      <c r="A21" s="272">
        <v>6</v>
      </c>
      <c r="B21" s="274" t="s">
        <v>701</v>
      </c>
      <c r="C21" s="278" t="s">
        <v>707</v>
      </c>
      <c r="D21" s="325"/>
      <c r="E21" s="325"/>
      <c r="F21" s="237"/>
      <c r="G21" s="276"/>
      <c r="H21" s="193"/>
    </row>
    <row r="22" spans="1:8" ht="14.25">
      <c r="A22" s="39">
        <v>7</v>
      </c>
      <c r="B22" s="274" t="s">
        <v>702</v>
      </c>
      <c r="C22" s="278" t="s">
        <v>1178</v>
      </c>
      <c r="D22" s="325"/>
      <c r="E22" s="325"/>
      <c r="F22" s="237"/>
      <c r="G22" s="276"/>
      <c r="H22" s="193"/>
    </row>
    <row r="23" spans="1:8" ht="12.75">
      <c r="A23" s="231"/>
      <c r="B23" s="371" t="s">
        <v>580</v>
      </c>
      <c r="C23" s="372"/>
      <c r="D23" s="215"/>
      <c r="E23" s="215"/>
      <c r="F23" s="215"/>
      <c r="G23" s="193"/>
      <c r="H23" s="193"/>
    </row>
    <row r="24" spans="1:8" ht="12.75">
      <c r="A24" s="365" t="s">
        <v>554</v>
      </c>
      <c r="B24" s="366"/>
      <c r="C24" s="367"/>
      <c r="D24" s="232"/>
      <c r="E24" s="233"/>
      <c r="F24" s="233"/>
      <c r="G24" s="233"/>
      <c r="H24" s="233"/>
    </row>
    <row r="25" spans="1:8" ht="12.75">
      <c r="A25" s="368" t="s">
        <v>581</v>
      </c>
      <c r="B25" s="369"/>
      <c r="C25" s="370"/>
      <c r="D25" s="234"/>
      <c r="E25" s="233"/>
      <c r="F25" s="233"/>
      <c r="G25" s="233"/>
      <c r="H25" s="233"/>
    </row>
    <row r="26" spans="1:8" ht="12.75">
      <c r="A26" s="365" t="s">
        <v>555</v>
      </c>
      <c r="B26" s="366"/>
      <c r="C26" s="367"/>
      <c r="D26" s="232"/>
      <c r="E26" s="233"/>
      <c r="F26" s="233"/>
      <c r="G26" s="273"/>
      <c r="H26" s="233"/>
    </row>
    <row r="27" spans="1:8" ht="12.75">
      <c r="A27" s="365" t="s">
        <v>694</v>
      </c>
      <c r="B27" s="366"/>
      <c r="C27" s="367"/>
      <c r="D27" s="194"/>
      <c r="E27" s="233"/>
      <c r="F27" s="233"/>
      <c r="G27" s="326"/>
      <c r="H27" s="233"/>
    </row>
    <row r="29" spans="1:8" ht="12.75">
      <c r="A29" s="142" t="s">
        <v>8</v>
      </c>
      <c r="B29" s="40"/>
      <c r="C29" t="s">
        <v>552</v>
      </c>
      <c r="D29" s="142"/>
      <c r="E29" s="24"/>
      <c r="F29" s="24"/>
      <c r="G29" s="48"/>
      <c r="H29" s="24"/>
    </row>
    <row r="30" spans="1:8" ht="12.75">
      <c r="A30" s="21"/>
      <c r="B30" s="40"/>
      <c r="C30" t="s">
        <v>551</v>
      </c>
      <c r="D30" s="142"/>
      <c r="E30" s="24"/>
      <c r="F30" s="24"/>
      <c r="G30" s="48"/>
      <c r="H30" s="24"/>
    </row>
    <row r="31" spans="1:8" ht="12.75">
      <c r="A31" s="21"/>
      <c r="B31" s="40"/>
      <c r="D31" s="142"/>
      <c r="E31" s="24"/>
      <c r="F31" s="24"/>
      <c r="G31" s="48"/>
      <c r="H31" s="24"/>
    </row>
    <row r="32" spans="1:8" ht="12.75">
      <c r="A32" s="142" t="s">
        <v>1169</v>
      </c>
      <c r="B32" s="21"/>
      <c r="C32" s="21"/>
      <c r="D32" s="24"/>
      <c r="E32" s="24"/>
      <c r="F32" s="24"/>
      <c r="G32" s="24"/>
      <c r="H32" s="24"/>
    </row>
    <row r="33" spans="1:8" ht="12.75">
      <c r="A33" s="21"/>
      <c r="B33" s="21"/>
      <c r="D33" s="61"/>
      <c r="E33" s="24"/>
      <c r="F33" s="24"/>
      <c r="G33" s="48"/>
      <c r="H33" s="24"/>
    </row>
    <row r="34" spans="1:8" ht="12.75">
      <c r="A34" s="142" t="s">
        <v>577</v>
      </c>
      <c r="B34" s="41"/>
      <c r="C34" s="191" t="s">
        <v>552</v>
      </c>
      <c r="D34" s="61"/>
      <c r="E34" s="41"/>
      <c r="F34" s="24"/>
      <c r="G34" s="24"/>
      <c r="H34" s="24"/>
    </row>
    <row r="35" spans="1:8" ht="12.75">
      <c r="A35" s="21"/>
      <c r="B35" s="40"/>
      <c r="C35" t="s">
        <v>551</v>
      </c>
      <c r="D35" s="142"/>
      <c r="E35" s="24"/>
      <c r="F35" s="24"/>
      <c r="G35" s="48"/>
      <c r="H35" s="24"/>
    </row>
    <row r="36" ht="12.75">
      <c r="A36" t="s">
        <v>550</v>
      </c>
    </row>
  </sheetData>
  <sheetProtection/>
  <mergeCells count="23">
    <mergeCell ref="A24:C24"/>
    <mergeCell ref="A25:C25"/>
    <mergeCell ref="A26:C26"/>
    <mergeCell ref="A27:C27"/>
    <mergeCell ref="E12:G12"/>
    <mergeCell ref="D12:D15"/>
    <mergeCell ref="B23:C23"/>
    <mergeCell ref="A1:H1"/>
    <mergeCell ref="A5:B5"/>
    <mergeCell ref="A12:A15"/>
    <mergeCell ref="B12:B15"/>
    <mergeCell ref="C12:C15"/>
    <mergeCell ref="A3:B3"/>
    <mergeCell ref="C4:H4"/>
    <mergeCell ref="C5:H5"/>
    <mergeCell ref="H12:H15"/>
    <mergeCell ref="A4:B4"/>
    <mergeCell ref="A7:H7"/>
    <mergeCell ref="C3:H3"/>
    <mergeCell ref="A6:H6"/>
    <mergeCell ref="E13:E15"/>
    <mergeCell ref="F13:F15"/>
    <mergeCell ref="G13:G15"/>
  </mergeCells>
  <printOptions/>
  <pageMargins left="0.7874015748031497" right="0.7874015748031497" top="1.1811023622047245" bottom="1.1811023622047245" header="0.31496062992125984" footer="0.31496062992125984"/>
  <pageSetup fitToHeight="0" fitToWidth="1"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N31"/>
  <sheetViews>
    <sheetView tabSelected="1" zoomScale="140" zoomScaleNormal="140" zoomScalePageLayoutView="0" workbookViewId="0" topLeftCell="A7">
      <selection activeCell="Q21" sqref="Q21"/>
    </sheetView>
  </sheetViews>
  <sheetFormatPr defaultColWidth="9.140625" defaultRowHeight="12.75"/>
  <cols>
    <col min="1" max="1" width="5.57421875" style="0" customWidth="1"/>
    <col min="2" max="2" width="12.00390625" style="0" customWidth="1"/>
    <col min="3" max="3" width="5.28125" style="0" customWidth="1"/>
    <col min="5" max="5" width="6.00390625" style="0" customWidth="1"/>
    <col min="6" max="6" width="5.57421875" style="0" customWidth="1"/>
    <col min="7" max="7" width="6.421875" style="0" customWidth="1"/>
    <col min="8" max="8" width="5.140625" style="0" customWidth="1"/>
    <col min="9" max="9" width="2.28125" style="0" hidden="1" customWidth="1"/>
    <col min="10" max="10" width="5.28125" style="0" hidden="1" customWidth="1"/>
    <col min="12" max="12" width="6.28125" style="0" customWidth="1"/>
    <col min="13" max="13" width="7.28125" style="0" customWidth="1"/>
  </cols>
  <sheetData>
    <row r="1" spans="1:13" ht="12.75">
      <c r="A1" s="37"/>
      <c r="B1" s="37"/>
      <c r="C1" s="37"/>
      <c r="D1" s="37"/>
      <c r="E1" s="37"/>
      <c r="F1" s="37"/>
      <c r="G1" s="37"/>
      <c r="H1" s="37"/>
      <c r="I1" s="336" t="s">
        <v>5</v>
      </c>
      <c r="J1" s="336"/>
      <c r="K1" s="336"/>
      <c r="L1" s="336"/>
      <c r="M1" s="37"/>
    </row>
    <row r="2" spans="1:13" ht="12.75">
      <c r="A2" s="37"/>
      <c r="B2" s="37"/>
      <c r="C2" s="37"/>
      <c r="D2" s="37"/>
      <c r="E2" s="37"/>
      <c r="F2" s="37"/>
      <c r="G2" s="337"/>
      <c r="H2" s="337"/>
      <c r="I2" s="337"/>
      <c r="J2" s="337"/>
      <c r="K2" s="337"/>
      <c r="L2" s="337"/>
      <c r="M2" s="37"/>
    </row>
    <row r="3" spans="1:13" ht="12.75">
      <c r="A3" s="37"/>
      <c r="B3" s="37"/>
      <c r="C3" s="37"/>
      <c r="D3" s="37"/>
      <c r="E3" s="37"/>
      <c r="F3" s="37"/>
      <c r="G3" s="338"/>
      <c r="H3" s="338"/>
      <c r="I3" s="338"/>
      <c r="J3" s="338"/>
      <c r="K3" s="338"/>
      <c r="L3" s="338"/>
      <c r="M3" s="37"/>
    </row>
    <row r="4" spans="1:13" ht="12.75">
      <c r="A4" s="37"/>
      <c r="B4" s="37"/>
      <c r="C4" s="37"/>
      <c r="D4" s="37"/>
      <c r="E4" s="37"/>
      <c r="F4" s="37"/>
      <c r="G4" s="42"/>
      <c r="H4" s="42"/>
      <c r="I4" s="42"/>
      <c r="J4" s="42"/>
      <c r="K4" s="42"/>
      <c r="L4" s="42"/>
      <c r="M4" s="37"/>
    </row>
    <row r="5" spans="1:13" ht="12.75">
      <c r="A5" s="37"/>
      <c r="B5" s="37"/>
      <c r="C5" s="37"/>
      <c r="D5" s="37"/>
      <c r="E5" s="37"/>
      <c r="F5" s="37"/>
      <c r="G5" s="42"/>
      <c r="H5" s="42"/>
      <c r="I5" s="42"/>
      <c r="J5" s="42"/>
      <c r="K5" s="42"/>
      <c r="L5" s="42" t="s">
        <v>6</v>
      </c>
      <c r="M5" s="37"/>
    </row>
    <row r="6" spans="1:13" ht="12.75">
      <c r="A6" s="37"/>
      <c r="B6" s="37"/>
      <c r="C6" s="37"/>
      <c r="D6" s="37"/>
      <c r="E6" s="37"/>
      <c r="F6" s="37"/>
      <c r="G6" s="339" t="s">
        <v>553</v>
      </c>
      <c r="H6" s="340"/>
      <c r="I6" s="340"/>
      <c r="J6" s="340"/>
      <c r="K6" s="340"/>
      <c r="L6" s="340"/>
      <c r="M6" s="37"/>
    </row>
    <row r="7" spans="1:13" ht="12.75">
      <c r="A7" s="37"/>
      <c r="B7" s="37"/>
      <c r="C7" s="37"/>
      <c r="D7" s="37"/>
      <c r="E7" s="37"/>
      <c r="F7" s="37"/>
      <c r="G7" s="221"/>
      <c r="H7" s="38"/>
      <c r="I7" s="38"/>
      <c r="J7" s="38"/>
      <c r="K7" s="38"/>
      <c r="L7" s="38"/>
      <c r="M7" s="37"/>
    </row>
    <row r="8" spans="1:13" ht="12.75">
      <c r="A8" s="37"/>
      <c r="B8" s="37"/>
      <c r="C8" s="37"/>
      <c r="D8" s="37"/>
      <c r="E8" s="37"/>
      <c r="F8" s="37"/>
      <c r="G8" s="221"/>
      <c r="H8" s="38"/>
      <c r="I8" s="38"/>
      <c r="J8" s="38"/>
      <c r="K8" s="38"/>
      <c r="L8" s="38"/>
      <c r="M8" s="37"/>
    </row>
    <row r="9" spans="1:13" ht="12.75">
      <c r="A9" s="37"/>
      <c r="B9" s="37"/>
      <c r="C9" s="37"/>
      <c r="D9" s="37"/>
      <c r="E9" s="37"/>
      <c r="F9" s="37"/>
      <c r="G9" s="221"/>
      <c r="H9" s="38"/>
      <c r="I9" s="38"/>
      <c r="J9" s="38"/>
      <c r="K9" s="38"/>
      <c r="L9" s="38"/>
      <c r="M9" s="37"/>
    </row>
    <row r="10" spans="1:13" ht="12.75">
      <c r="A10" s="37"/>
      <c r="B10" s="37"/>
      <c r="C10" s="37"/>
      <c r="D10" s="37"/>
      <c r="E10" s="37"/>
      <c r="F10" s="37"/>
      <c r="G10" s="38"/>
      <c r="H10" s="38"/>
      <c r="I10" s="38"/>
      <c r="J10" s="38"/>
      <c r="K10" s="38"/>
      <c r="L10" s="38"/>
      <c r="M10" s="37"/>
    </row>
    <row r="11" spans="1:13" ht="18.75">
      <c r="A11" s="341" t="s">
        <v>556</v>
      </c>
      <c r="B11" s="341"/>
      <c r="C11" s="341"/>
      <c r="D11" s="341"/>
      <c r="E11" s="341"/>
      <c r="F11" s="341"/>
      <c r="G11" s="341"/>
      <c r="H11" s="341"/>
      <c r="I11" s="341"/>
      <c r="J11" s="341"/>
      <c r="K11" s="341"/>
      <c r="L11" s="341"/>
      <c r="M11" s="341"/>
    </row>
    <row r="12" spans="1:13" ht="18.7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</row>
    <row r="13" spans="1:13" ht="12.75">
      <c r="A13" s="349" t="s">
        <v>18</v>
      </c>
      <c r="B13" s="349"/>
      <c r="C13" s="328" t="s">
        <v>696</v>
      </c>
      <c r="D13" s="328"/>
      <c r="E13" s="328"/>
      <c r="F13" s="328"/>
      <c r="G13" s="328"/>
      <c r="H13" s="328"/>
      <c r="I13" s="328"/>
      <c r="J13" s="328"/>
      <c r="K13" s="328"/>
      <c r="L13" s="328"/>
      <c r="M13" s="328"/>
    </row>
    <row r="14" spans="1:13" ht="12.75" customHeight="1">
      <c r="A14" s="350" t="s">
        <v>574</v>
      </c>
      <c r="B14" s="349"/>
      <c r="C14" s="328" t="s">
        <v>698</v>
      </c>
      <c r="D14" s="328"/>
      <c r="E14" s="328"/>
      <c r="F14" s="328"/>
      <c r="G14" s="328"/>
      <c r="H14" s="328"/>
      <c r="I14" s="328"/>
      <c r="J14" s="328"/>
      <c r="K14" s="328"/>
      <c r="L14" s="328"/>
      <c r="M14" s="328"/>
    </row>
    <row r="15" spans="1:13" ht="12.75">
      <c r="A15" s="331" t="s">
        <v>19</v>
      </c>
      <c r="B15" s="331"/>
      <c r="C15" s="327" t="s">
        <v>697</v>
      </c>
      <c r="D15" s="327"/>
      <c r="E15" s="327"/>
      <c r="F15" s="327"/>
      <c r="G15" s="327"/>
      <c r="H15" s="327"/>
      <c r="I15" s="327"/>
      <c r="J15" s="327"/>
      <c r="K15" s="327"/>
      <c r="L15" s="327"/>
      <c r="M15" s="327"/>
    </row>
    <row r="16" spans="1:13" ht="28.5" customHeight="1">
      <c r="A16" s="335" t="s">
        <v>1168</v>
      </c>
      <c r="B16" s="335"/>
      <c r="C16" s="335"/>
      <c r="D16" s="335"/>
      <c r="E16" s="335"/>
      <c r="F16" s="335"/>
      <c r="G16" s="335"/>
      <c r="H16" s="335"/>
      <c r="I16" s="335"/>
      <c r="J16" s="335"/>
      <c r="K16" s="335"/>
      <c r="L16" s="335"/>
      <c r="M16" s="335"/>
    </row>
    <row r="17" spans="1:13" s="227" customFormat="1" ht="12.75" customHeight="1">
      <c r="A17" s="345" t="s">
        <v>575</v>
      </c>
      <c r="B17" s="345"/>
      <c r="C17" s="345"/>
      <c r="D17" s="345"/>
      <c r="E17" s="345"/>
      <c r="F17" s="345"/>
      <c r="G17" s="345"/>
      <c r="H17" s="345"/>
      <c r="I17" s="225"/>
      <c r="J17" s="225"/>
      <c r="K17" s="225"/>
      <c r="L17" s="225"/>
      <c r="M17" s="226"/>
    </row>
    <row r="18" spans="1:13" s="227" customFormat="1" ht="12.75" customHeight="1">
      <c r="A18" s="224"/>
      <c r="B18" s="224"/>
      <c r="C18" s="224"/>
      <c r="D18" s="224"/>
      <c r="E18" s="224"/>
      <c r="F18" s="224"/>
      <c r="G18" s="224"/>
      <c r="H18" s="224"/>
      <c r="I18" s="225"/>
      <c r="J18" s="225"/>
      <c r="K18" s="225"/>
      <c r="L18" s="225"/>
      <c r="M18" s="226"/>
    </row>
    <row r="19" spans="1:13" s="227" customFormat="1" ht="13.5" customHeight="1" thickBot="1">
      <c r="A19" s="224"/>
      <c r="B19" s="224"/>
      <c r="C19" s="228"/>
      <c r="D19" s="228"/>
      <c r="E19" s="228"/>
      <c r="F19" s="228"/>
      <c r="G19" s="228"/>
      <c r="H19" s="228"/>
      <c r="I19" s="225"/>
      <c r="J19" s="225"/>
      <c r="K19" s="225"/>
      <c r="L19" s="225"/>
      <c r="M19" s="226"/>
    </row>
    <row r="20" spans="1:13" ht="13.5" thickBot="1">
      <c r="A20" s="346" t="s">
        <v>18</v>
      </c>
      <c r="B20" s="347"/>
      <c r="C20" s="347"/>
      <c r="D20" s="347"/>
      <c r="E20" s="347"/>
      <c r="F20" s="347"/>
      <c r="G20" s="347"/>
      <c r="H20" s="347"/>
      <c r="I20" s="347"/>
      <c r="J20" s="348"/>
      <c r="K20" s="342" t="s">
        <v>576</v>
      </c>
      <c r="L20" s="343"/>
      <c r="M20" s="344"/>
    </row>
    <row r="21" spans="1:13" ht="27" customHeight="1" thickBot="1">
      <c r="A21" s="332" t="str">
        <f>C13</f>
        <v>Administratīvās ēkas pārbūve un palīgēkas nojaukšana</v>
      </c>
      <c r="B21" s="333"/>
      <c r="C21" s="333"/>
      <c r="D21" s="333"/>
      <c r="E21" s="333"/>
      <c r="F21" s="333"/>
      <c r="G21" s="333"/>
      <c r="H21" s="333"/>
      <c r="I21" s="333"/>
      <c r="J21" s="334"/>
      <c r="K21" s="353"/>
      <c r="L21" s="353"/>
      <c r="M21" s="354"/>
    </row>
    <row r="22" spans="1:14" ht="12.75">
      <c r="A22" s="329" t="s">
        <v>563</v>
      </c>
      <c r="B22" s="330"/>
      <c r="C22" s="330"/>
      <c r="D22" s="330"/>
      <c r="E22" s="330"/>
      <c r="F22" s="330"/>
      <c r="G22" s="330"/>
      <c r="H22" s="330"/>
      <c r="I22" s="330"/>
      <c r="J22" s="330"/>
      <c r="K22" s="355"/>
      <c r="L22" s="355"/>
      <c r="M22" s="356"/>
      <c r="N22" s="44"/>
    </row>
    <row r="23" spans="1:13" ht="12.75">
      <c r="A23" s="357" t="s">
        <v>695</v>
      </c>
      <c r="B23" s="358"/>
      <c r="C23" s="358"/>
      <c r="D23" s="358"/>
      <c r="E23" s="358"/>
      <c r="F23" s="358"/>
      <c r="G23" s="358"/>
      <c r="H23" s="358"/>
      <c r="I23" s="358"/>
      <c r="J23" s="201">
        <v>21</v>
      </c>
      <c r="K23" s="359"/>
      <c r="L23" s="359"/>
      <c r="M23" s="360"/>
    </row>
    <row r="24" spans="1:13" ht="12.75">
      <c r="A24" s="351" t="s">
        <v>557</v>
      </c>
      <c r="B24" s="351"/>
      <c r="C24" s="351"/>
      <c r="D24" s="351"/>
      <c r="E24" s="351"/>
      <c r="F24" s="351"/>
      <c r="G24" s="351"/>
      <c r="H24" s="351"/>
      <c r="I24" s="351"/>
      <c r="J24" s="351"/>
      <c r="K24" s="352"/>
      <c r="L24" s="352"/>
      <c r="M24" s="352"/>
    </row>
    <row r="25" spans="1:13" ht="12.75">
      <c r="A25" s="45"/>
      <c r="B25" s="45"/>
      <c r="C25" s="45"/>
      <c r="D25" s="46"/>
      <c r="E25" s="46"/>
      <c r="F25" s="46"/>
      <c r="G25" s="46"/>
      <c r="H25" s="46"/>
      <c r="I25" s="45"/>
      <c r="J25" s="45"/>
      <c r="K25" s="47"/>
      <c r="L25" s="46"/>
      <c r="M25" s="46"/>
    </row>
    <row r="26" spans="1:13" ht="12.75">
      <c r="A26" s="21" t="s">
        <v>3</v>
      </c>
      <c r="B26" s="40"/>
      <c r="C26" t="s">
        <v>552</v>
      </c>
      <c r="D26" s="142"/>
      <c r="E26" s="24"/>
      <c r="F26" s="24"/>
      <c r="G26" s="48"/>
      <c r="H26" s="24"/>
      <c r="I26" s="21"/>
      <c r="J26" s="21"/>
      <c r="K26" s="21"/>
      <c r="L26" s="21"/>
      <c r="M26" s="21"/>
    </row>
    <row r="27" spans="1:13" ht="12.75">
      <c r="A27" s="21"/>
      <c r="B27" s="40"/>
      <c r="C27" t="s">
        <v>551</v>
      </c>
      <c r="D27" s="142"/>
      <c r="E27" s="24"/>
      <c r="F27" s="24"/>
      <c r="G27" s="48"/>
      <c r="H27" s="24"/>
      <c r="I27" s="21"/>
      <c r="J27" s="21"/>
      <c r="K27" s="21"/>
      <c r="L27" s="21"/>
      <c r="M27" s="21"/>
    </row>
    <row r="29" ht="12.75">
      <c r="A29" t="s">
        <v>550</v>
      </c>
    </row>
    <row r="31" spans="1:13" ht="12.75">
      <c r="A31" s="142" t="s">
        <v>1169</v>
      </c>
      <c r="B31" s="21"/>
      <c r="C31" s="21"/>
      <c r="D31" s="24"/>
      <c r="E31" s="24"/>
      <c r="F31" s="24"/>
      <c r="G31" s="24"/>
      <c r="H31" s="24"/>
      <c r="I31" s="21"/>
      <c r="J31" s="21"/>
      <c r="K31" s="21"/>
      <c r="L31" s="21"/>
      <c r="M31" s="21"/>
    </row>
  </sheetData>
  <sheetProtection/>
  <mergeCells count="23">
    <mergeCell ref="A24:J24"/>
    <mergeCell ref="K24:M24"/>
    <mergeCell ref="K21:M21"/>
    <mergeCell ref="K22:M22"/>
    <mergeCell ref="A23:I23"/>
    <mergeCell ref="K23:M23"/>
    <mergeCell ref="I1:L1"/>
    <mergeCell ref="G2:L2"/>
    <mergeCell ref="G3:L3"/>
    <mergeCell ref="G6:L6"/>
    <mergeCell ref="A11:M11"/>
    <mergeCell ref="K20:M20"/>
    <mergeCell ref="A17:H17"/>
    <mergeCell ref="A20:J20"/>
    <mergeCell ref="A13:B13"/>
    <mergeCell ref="A14:B14"/>
    <mergeCell ref="C15:M15"/>
    <mergeCell ref="C14:M14"/>
    <mergeCell ref="C13:M13"/>
    <mergeCell ref="A22:J22"/>
    <mergeCell ref="A15:B15"/>
    <mergeCell ref="A21:J21"/>
    <mergeCell ref="A16:M16"/>
  </mergeCells>
  <printOptions/>
  <pageMargins left="0.984251968503937" right="0.98425196850393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Cers projekti 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evija</dc:creator>
  <cp:keywords/>
  <dc:description/>
  <cp:lastModifiedBy>Signe</cp:lastModifiedBy>
  <cp:lastPrinted>2018-01-16T06:47:10Z</cp:lastPrinted>
  <dcterms:created xsi:type="dcterms:W3CDTF">2011-03-23T14:07:45Z</dcterms:created>
  <dcterms:modified xsi:type="dcterms:W3CDTF">2018-01-16T06:47:21Z</dcterms:modified>
  <cp:category/>
  <cp:version/>
  <cp:contentType/>
  <cp:contentStatus/>
</cp:coreProperties>
</file>