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1970" windowHeight="6240" tabRatio="680" activeTab="0"/>
  </bookViews>
  <sheets>
    <sheet name="NP" sheetId="1" r:id="rId1"/>
  </sheets>
  <definedNames>
    <definedName name="_xlnm.Print_Area" localSheetId="0">'NP'!$A$6:$CG$87</definedName>
    <definedName name="_xlnm.Print_Titles" localSheetId="0">'NP'!$A:$I</definedName>
  </definedNames>
  <calcPr fullCalcOnLoad="1"/>
</workbook>
</file>

<file path=xl/comments1.xml><?xml version="1.0" encoding="utf-8"?>
<comments xmlns="http://schemas.openxmlformats.org/spreadsheetml/2006/main">
  <authors>
    <author>...</author>
    <author>Arnis</author>
  </authors>
  <commentList>
    <comment ref="C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Uzrāda valūtu EUR vai LVL</t>
        </r>
      </text>
    </comment>
    <comment ref="H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Uzrāda Valsts budžeta līdzfinansējuma likmi</t>
        </r>
      </text>
    </comment>
    <comment ref="C2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Uzrāda KF līdzfinansējuma likmi</t>
        </r>
      </text>
    </comment>
    <comment ref="J41" authorId="1">
      <text>
        <r>
          <rPr>
            <sz val="9"/>
            <rFont val="Tahoma"/>
            <family val="2"/>
          </rPr>
          <t xml:space="preserve">Norādīt projekta īstenošanas gadus
</t>
        </r>
      </text>
    </comment>
    <comment ref="A45" authorId="1">
      <text>
        <r>
          <rPr>
            <sz val="10"/>
            <rFont val="Tahoma"/>
            <family val="2"/>
          </rPr>
          <t>Ar "x" norādīt mēnesi, kurā tiek pieprasīts finansējums</t>
        </r>
      </text>
    </comment>
  </commentList>
</comments>
</file>

<file path=xl/sharedStrings.xml><?xml version="1.0" encoding="utf-8"?>
<sst xmlns="http://schemas.openxmlformats.org/spreadsheetml/2006/main" count="160" uniqueCount="86">
  <si>
    <t>KOPĀ</t>
  </si>
  <si>
    <t>Jan</t>
  </si>
  <si>
    <t>Feb</t>
  </si>
  <si>
    <t>Mar</t>
  </si>
  <si>
    <t>Apr</t>
  </si>
  <si>
    <t>Aug</t>
  </si>
  <si>
    <t>Sep</t>
  </si>
  <si>
    <t>Nov</t>
  </si>
  <si>
    <t>Dec</t>
  </si>
  <si>
    <t>1.gads</t>
  </si>
  <si>
    <t>2.gads</t>
  </si>
  <si>
    <t>4.gads</t>
  </si>
  <si>
    <t>Mai</t>
  </si>
  <si>
    <t>Jūn</t>
  </si>
  <si>
    <t>Jūl</t>
  </si>
  <si>
    <t>Okt</t>
  </si>
  <si>
    <t>Kopā (nesk. PVN)</t>
  </si>
  <si>
    <t>PVN Naudas plūsmas bilance</t>
  </si>
  <si>
    <t>Pieņēmumi:</t>
  </si>
  <si>
    <t>KOPĒJĀ BILANCE</t>
  </si>
  <si>
    <t>Papildus līdzekļi PVN segšanai</t>
  </si>
  <si>
    <t>Avansa maksājums: 10%</t>
  </si>
  <si>
    <t>Noslēguma maksājums: 10%</t>
  </si>
  <si>
    <t>Avansa maksājums: 20%</t>
  </si>
  <si>
    <t>Starpposma maksājumi:70%</t>
  </si>
  <si>
    <t>Līgums Nr.2</t>
  </si>
  <si>
    <t>Līgums Nr.1</t>
  </si>
  <si>
    <t>Valūta:</t>
  </si>
  <si>
    <t>Projekta naudas plūsmas prognoze</t>
  </si>
  <si>
    <t>Projekta nosaukums:</t>
  </si>
  <si>
    <t>Kohēzijas fonds</t>
  </si>
  <si>
    <t>Valsts budžeta finansējums</t>
  </si>
  <si>
    <t>Pašvaldības budžeta finansējums</t>
  </si>
  <si>
    <t>Izmaksu struktūra, %</t>
  </si>
  <si>
    <t>Finansējuma pieprasījums</t>
  </si>
  <si>
    <t>Kohēzijas fonda līdzfinansējuma likme</t>
  </si>
  <si>
    <t>Pašvaldības līdzfinansējuma likme</t>
  </si>
  <si>
    <t>Valsts līdzfinansējuma likme</t>
  </si>
  <si>
    <t>x</t>
  </si>
  <si>
    <t>Atgūtais PVN*</t>
  </si>
  <si>
    <t>PVN</t>
  </si>
  <si>
    <t>t.sk., PVN</t>
  </si>
  <si>
    <t>Finansējums attiecināmām izmaksām</t>
  </si>
  <si>
    <t>Finansējums neattiecināmām izmaksām, nesk. PVN</t>
  </si>
  <si>
    <t>Finansējums PVN izmaksām</t>
  </si>
  <si>
    <t>Pašvaldība</t>
  </si>
  <si>
    <t>Uzņēmums</t>
  </si>
  <si>
    <t>Pieejamais finansējums attiecināmām izmaksām</t>
  </si>
  <si>
    <t>Līgumu maksājumi (nesk. PVN)</t>
  </si>
  <si>
    <t>Pieejamais finansējums neattiecināmām izmaksām (nesk. PVN)</t>
  </si>
  <si>
    <t>Pieejamā finansējuma bilance</t>
  </si>
  <si>
    <t>%</t>
  </si>
  <si>
    <t>Līgumu sākuma un beigu datumi.</t>
  </si>
  <si>
    <t>Avansa maksājums: 0%</t>
  </si>
  <si>
    <t>Starpposma maksājumi:  90%</t>
  </si>
  <si>
    <t>Pakalpojumu līgumiem</t>
  </si>
  <si>
    <t xml:space="preserve">Piegādes līgumam </t>
  </si>
  <si>
    <t>Finansiāli attiecināmās izmaksas</t>
  </si>
  <si>
    <t>Starpposma maksājumi: 80%</t>
  </si>
  <si>
    <t>Kopā</t>
  </si>
  <si>
    <t>Līgums Nr.3</t>
  </si>
  <si>
    <t>Līgums Nr.4</t>
  </si>
  <si>
    <t xml:space="preserve">Būvdarbu līgumam </t>
  </si>
  <si>
    <t>EUR</t>
  </si>
  <si>
    <t>Attiecināmās izmaksas (lēmuma summa), EUR</t>
  </si>
  <si>
    <t xml:space="preserve">Kopējās neattiecināmās izmaksas, EUR </t>
  </si>
  <si>
    <t>Projekta kopējās izmaksas, EUR</t>
  </si>
  <si>
    <t>Līgums Nr.5</t>
  </si>
  <si>
    <t>Līgums Nr.6</t>
  </si>
  <si>
    <t>Līgums Nr.7</t>
  </si>
  <si>
    <t>Uzņēmuma finansējums</t>
  </si>
  <si>
    <t>Līgums Nr.8</t>
  </si>
  <si>
    <t>Līgums Nr.9</t>
  </si>
  <si>
    <t>Līgums Nr.10</t>
  </si>
  <si>
    <t>Madonas ūdenssaimniecības attīstības III kārta</t>
  </si>
  <si>
    <t>Līgums Nr.1 - Būvdarbu līgums - Kanalizācijas tīklu pārbūve Saules, Raiņa, Tirgus un Mazā ielā Madonā, Madonas novadā</t>
  </si>
  <si>
    <t>KF līdzekļi</t>
  </si>
  <si>
    <t>Avansa maksājums ir paredzēts 20%</t>
  </si>
  <si>
    <t>Noslēguma maksājums ir minimāli 10%</t>
  </si>
  <si>
    <t>Atmaksa plānota 1-2 mēnešu laikā</t>
  </si>
  <si>
    <t>Atmaksu biežums - reizi mēnesī</t>
  </si>
  <si>
    <t>Pieejamais finansējums attiecināmām izmaksām kopā</t>
  </si>
  <si>
    <t>Pieejamais finansējums neattiecināmām izmaksām (nesk. PVN) kopā</t>
  </si>
  <si>
    <t>Papildus līdzekļi naudas plūsmas nodrošināšanai - Finansējuma saņēmējs</t>
  </si>
  <si>
    <t>Pielikums</t>
  </si>
  <si>
    <t>Madonas novada pašvaldības domes 26.02.2015. lēmumam Nr.82 (protokols Nr.5, 1.p.)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</si>
</sst>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#,##0.0"/>
    <numFmt numFmtId="167" formatCode="0.0"/>
    <numFmt numFmtId="168" formatCode="#,##0.000"/>
    <numFmt numFmtId="169" formatCode="mmm"/>
    <numFmt numFmtId="170" formatCode="#,##0.0000"/>
    <numFmt numFmtId="171" formatCode="#,##0.00000"/>
    <numFmt numFmtId="172" formatCode="0.00\ %"/>
    <numFmt numFmtId="173" formatCode="0.000000%"/>
    <numFmt numFmtId="174" formatCode="0.00000000"/>
    <numFmt numFmtId="175" formatCode="0.000000"/>
    <numFmt numFmtId="176" formatCode="_-* #,##0.00\ _L_t_-;\-* #,##0.00\ _L_t_-;_-* &quot;-&quot;??\ _L_t_-;_-@_-"/>
    <numFmt numFmtId="177" formatCode="#,##0.000000000"/>
    <numFmt numFmtId="178" formatCode="0.00000%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2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i/>
      <u val="single"/>
      <sz val="12"/>
      <color indexed="8"/>
      <name val="Garamond"/>
      <family val="1"/>
    </font>
    <font>
      <i/>
      <sz val="16"/>
      <color indexed="8"/>
      <name val="Arial Narrow"/>
      <family val="2"/>
    </font>
    <font>
      <b/>
      <sz val="16"/>
      <color indexed="8"/>
      <name val="Arial Narrow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color indexed="22"/>
      <name val="Arial Narrow"/>
      <family val="2"/>
    </font>
    <font>
      <sz val="12"/>
      <color indexed="10"/>
      <name val="Arial Narrow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4"/>
      <name val="Arial Narrow"/>
      <family val="2"/>
    </font>
    <font>
      <b/>
      <sz val="16"/>
      <color indexed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i/>
      <sz val="12"/>
      <color indexed="12"/>
      <name val="Arial Narrow"/>
      <family val="2"/>
    </font>
    <font>
      <sz val="10"/>
      <color indexed="12"/>
      <name val="Arial Narrow"/>
      <family val="2"/>
    </font>
    <font>
      <u val="single"/>
      <sz val="10"/>
      <color indexed="8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1"/>
      <color indexed="12"/>
      <name val="Arial Narrow"/>
      <family val="2"/>
    </font>
    <font>
      <sz val="9"/>
      <color indexed="8"/>
      <name val="Arial Narrow"/>
      <family val="2"/>
    </font>
    <font>
      <sz val="14"/>
      <color indexed="57"/>
      <name val="Arial Narrow"/>
      <family val="2"/>
    </font>
    <font>
      <sz val="14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63"/>
      <name val="Arial"/>
      <family val="2"/>
    </font>
    <font>
      <sz val="8"/>
      <color indexed="8"/>
      <name val="Arial Narrow"/>
      <family val="2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8"/>
      <color indexed="9"/>
      <name val="Calibri"/>
      <family val="2"/>
    </font>
    <font>
      <sz val="9"/>
      <color indexed="9"/>
      <name val="Arial Narrow"/>
      <family val="2"/>
    </font>
    <font>
      <sz val="7"/>
      <color indexed="9"/>
      <name val="Calibri"/>
      <family val="2"/>
    </font>
    <font>
      <sz val="10"/>
      <color indexed="10"/>
      <name val="Arial Narrow"/>
      <family val="2"/>
    </font>
    <font>
      <sz val="14"/>
      <color indexed="10"/>
      <name val="Arial Narrow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14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rial Narrow"/>
      <family val="2"/>
    </font>
    <font>
      <sz val="10"/>
      <color rgb="FF414142"/>
      <name val="Arial"/>
      <family val="2"/>
    </font>
    <font>
      <sz val="14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Calibri"/>
      <family val="2"/>
    </font>
    <font>
      <sz val="9"/>
      <color theme="0"/>
      <name val="Arial Narrow"/>
      <family val="2"/>
    </font>
    <font>
      <sz val="7"/>
      <color theme="0"/>
      <name val="Calibri"/>
      <family val="2"/>
    </font>
    <font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 style="medium"/>
      <top/>
      <bottom style="medium"/>
    </border>
    <border>
      <left style="hair"/>
      <right style="medium"/>
      <top/>
      <bottom/>
    </border>
    <border>
      <left style="hair"/>
      <right style="medium"/>
      <top style="medium"/>
      <bottom style="hair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7" fillId="26" borderId="1" applyNumberFormat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7" borderId="1" applyNumberFormat="0" applyAlignment="0" applyProtection="0"/>
    <xf numFmtId="0" fontId="8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28" borderId="0" applyNumberFormat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4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4" applyNumberFormat="0" applyAlignment="0" applyProtection="0"/>
    <xf numFmtId="0" fontId="0" fillId="31" borderId="5" applyNumberFormat="0" applyFon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6" applyNumberFormat="0" applyFill="0" applyAlignment="0" applyProtection="0"/>
    <xf numFmtId="0" fontId="8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33" borderId="0" xfId="50" applyFont="1" applyFill="1">
      <alignment/>
      <protection/>
    </xf>
    <xf numFmtId="0" fontId="5" fillId="33" borderId="0" xfId="50" applyFont="1" applyFill="1" applyAlignment="1">
      <alignment horizontal="right"/>
      <protection/>
    </xf>
    <xf numFmtId="0" fontId="6" fillId="33" borderId="0" xfId="50" applyFont="1" applyFill="1" applyAlignment="1">
      <alignment horizontal="right"/>
      <protection/>
    </xf>
    <xf numFmtId="0" fontId="6" fillId="0" borderId="0" xfId="50" applyFont="1" applyFill="1" applyBorder="1" applyAlignment="1">
      <alignment horizontal="center"/>
      <protection/>
    </xf>
    <xf numFmtId="0" fontId="7" fillId="0" borderId="0" xfId="50" applyFont="1" applyBorder="1">
      <alignment/>
      <protection/>
    </xf>
    <xf numFmtId="0" fontId="7" fillId="0" borderId="0" xfId="50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7" fillId="33" borderId="0" xfId="50" applyFont="1" applyFill="1">
      <alignment/>
      <protection/>
    </xf>
    <xf numFmtId="0" fontId="7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6" fillId="33" borderId="0" xfId="50" applyFont="1" applyFill="1">
      <alignment/>
      <protection/>
    </xf>
    <xf numFmtId="169" fontId="6" fillId="33" borderId="10" xfId="50" applyNumberFormat="1" applyFont="1" applyFill="1" applyBorder="1" applyAlignment="1">
      <alignment horizontal="center" vertical="center"/>
      <protection/>
    </xf>
    <xf numFmtId="169" fontId="6" fillId="33" borderId="11" xfId="50" applyNumberFormat="1" applyFont="1" applyFill="1" applyBorder="1" applyAlignment="1">
      <alignment horizontal="center" vertical="center"/>
      <protection/>
    </xf>
    <xf numFmtId="169" fontId="6" fillId="33" borderId="12" xfId="50" applyNumberFormat="1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/>
      <protection/>
    </xf>
    <xf numFmtId="0" fontId="6" fillId="33" borderId="0" xfId="50" applyFont="1" applyFill="1" applyAlignment="1">
      <alignment vertical="center"/>
      <protection/>
    </xf>
    <xf numFmtId="0" fontId="7" fillId="33" borderId="0" xfId="50" applyFont="1" applyFill="1" applyBorder="1" applyAlignment="1">
      <alignment horizontal="center"/>
      <protection/>
    </xf>
    <xf numFmtId="0" fontId="6" fillId="0" borderId="0" xfId="50" applyFont="1" applyFill="1" applyBorder="1">
      <alignment/>
      <protection/>
    </xf>
    <xf numFmtId="0" fontId="6" fillId="33" borderId="0" xfId="50" applyFont="1" applyFill="1" applyBorder="1">
      <alignment/>
      <protection/>
    </xf>
    <xf numFmtId="3" fontId="6" fillId="33" borderId="10" xfId="50" applyNumberFormat="1" applyFont="1" applyFill="1" applyBorder="1">
      <alignment/>
      <protection/>
    </xf>
    <xf numFmtId="3" fontId="5" fillId="33" borderId="11" xfId="50" applyNumberFormat="1" applyFont="1" applyFill="1" applyBorder="1">
      <alignment/>
      <protection/>
    </xf>
    <xf numFmtId="0" fontId="5" fillId="0" borderId="0" xfId="50" applyFont="1" applyFill="1" applyBorder="1">
      <alignment/>
      <protection/>
    </xf>
    <xf numFmtId="166" fontId="6" fillId="0" borderId="0" xfId="50" applyNumberFormat="1" applyFont="1" applyFill="1" applyBorder="1">
      <alignment/>
      <protection/>
    </xf>
    <xf numFmtId="1" fontId="6" fillId="0" borderId="0" xfId="50" applyNumberFormat="1" applyFont="1" applyFill="1" applyBorder="1">
      <alignment/>
      <protection/>
    </xf>
    <xf numFmtId="166" fontId="5" fillId="0" borderId="0" xfId="50" applyNumberFormat="1" applyFont="1" applyFill="1" applyBorder="1">
      <alignment/>
      <protection/>
    </xf>
    <xf numFmtId="0" fontId="5" fillId="33" borderId="0" xfId="50" applyFont="1" applyFill="1" applyBorder="1">
      <alignment/>
      <protection/>
    </xf>
    <xf numFmtId="0" fontId="6" fillId="33" borderId="13" xfId="50" applyFont="1" applyFill="1" applyBorder="1">
      <alignment/>
      <protection/>
    </xf>
    <xf numFmtId="0" fontId="14" fillId="0" borderId="0" xfId="50" applyFont="1" applyFill="1" applyBorder="1">
      <alignment/>
      <protection/>
    </xf>
    <xf numFmtId="0" fontId="14" fillId="33" borderId="0" xfId="50" applyFont="1" applyFill="1" applyBorder="1">
      <alignment/>
      <protection/>
    </xf>
    <xf numFmtId="167" fontId="7" fillId="0" borderId="0" xfId="50" applyNumberFormat="1" applyFont="1" applyFill="1">
      <alignment/>
      <protection/>
    </xf>
    <xf numFmtId="168" fontId="6" fillId="0" borderId="0" xfId="50" applyNumberFormat="1" applyFont="1" applyFill="1" applyBorder="1">
      <alignment/>
      <protection/>
    </xf>
    <xf numFmtId="0" fontId="15" fillId="0" borderId="0" xfId="50" applyFont="1" applyFill="1">
      <alignment/>
      <protection/>
    </xf>
    <xf numFmtId="0" fontId="8" fillId="0" borderId="0" xfId="50" applyFont="1" applyFill="1">
      <alignment/>
      <protection/>
    </xf>
    <xf numFmtId="0" fontId="16" fillId="33" borderId="0" xfId="0" applyFont="1" applyFill="1" applyBorder="1" applyAlignment="1">
      <alignment/>
    </xf>
    <xf numFmtId="0" fontId="7" fillId="0" borderId="0" xfId="50" applyFont="1" applyFill="1" applyAlignment="1">
      <alignment wrapText="1"/>
      <protection/>
    </xf>
    <xf numFmtId="0" fontId="7" fillId="0" borderId="0" xfId="50" applyFont="1" applyFill="1" applyAlignment="1">
      <alignment/>
      <protection/>
    </xf>
    <xf numFmtId="0" fontId="15" fillId="0" borderId="0" xfId="50" applyFont="1" applyFill="1" applyAlignment="1">
      <alignment wrapText="1"/>
      <protection/>
    </xf>
    <xf numFmtId="0" fontId="17" fillId="0" borderId="0" xfId="50" applyFont="1" applyFill="1">
      <alignment/>
      <protection/>
    </xf>
    <xf numFmtId="0" fontId="18" fillId="0" borderId="0" xfId="50" applyFont="1" applyFill="1" applyAlignment="1">
      <alignment/>
      <protection/>
    </xf>
    <xf numFmtId="0" fontId="4" fillId="0" borderId="0" xfId="50" applyFont="1" applyFill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7" fillId="33" borderId="0" xfId="50" applyFont="1" applyFill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8" fillId="0" borderId="0" xfId="50" applyFont="1" applyFill="1" applyAlignment="1">
      <alignment horizontal="center"/>
      <protection/>
    </xf>
    <xf numFmtId="165" fontId="6" fillId="0" borderId="0" xfId="50" applyNumberFormat="1" applyFont="1" applyFill="1" applyBorder="1">
      <alignment/>
      <protection/>
    </xf>
    <xf numFmtId="165" fontId="6" fillId="33" borderId="0" xfId="50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 quotePrefix="1">
      <alignment horizontal="left"/>
    </xf>
    <xf numFmtId="3" fontId="6" fillId="33" borderId="14" xfId="50" applyNumberFormat="1" applyFont="1" applyFill="1" applyBorder="1">
      <alignment/>
      <protection/>
    </xf>
    <xf numFmtId="3" fontId="6" fillId="33" borderId="11" xfId="50" applyNumberFormat="1" applyFont="1" applyFill="1" applyBorder="1">
      <alignment/>
      <protection/>
    </xf>
    <xf numFmtId="3" fontId="6" fillId="33" borderId="15" xfId="50" applyNumberFormat="1" applyFont="1" applyFill="1" applyBorder="1">
      <alignment/>
      <protection/>
    </xf>
    <xf numFmtId="3" fontId="6" fillId="33" borderId="12" xfId="50" applyNumberFormat="1" applyFont="1" applyFill="1" applyBorder="1">
      <alignment/>
      <protection/>
    </xf>
    <xf numFmtId="0" fontId="7" fillId="33" borderId="16" xfId="50" applyFont="1" applyFill="1" applyBorder="1" applyAlignment="1">
      <alignment horizontal="center"/>
      <protection/>
    </xf>
    <xf numFmtId="0" fontId="7" fillId="33" borderId="17" xfId="50" applyFont="1" applyFill="1" applyBorder="1" applyAlignment="1">
      <alignment horizontal="center"/>
      <protection/>
    </xf>
    <xf numFmtId="3" fontId="6" fillId="33" borderId="18" xfId="50" applyNumberFormat="1" applyFont="1" applyFill="1" applyBorder="1">
      <alignment/>
      <protection/>
    </xf>
    <xf numFmtId="4" fontId="23" fillId="33" borderId="0" xfId="50" applyNumberFormat="1" applyFont="1" applyFill="1">
      <alignment/>
      <protection/>
    </xf>
    <xf numFmtId="3" fontId="6" fillId="33" borderId="0" xfId="50" applyNumberFormat="1" applyFont="1" applyFill="1">
      <alignment/>
      <protection/>
    </xf>
    <xf numFmtId="4" fontId="5" fillId="34" borderId="19" xfId="50" applyNumberFormat="1" applyFont="1" applyFill="1" applyBorder="1">
      <alignment/>
      <protection/>
    </xf>
    <xf numFmtId="4" fontId="6" fillId="33" borderId="18" xfId="50" applyNumberFormat="1" applyFont="1" applyFill="1" applyBorder="1" applyAlignment="1">
      <alignment shrinkToFit="1"/>
      <protection/>
    </xf>
    <xf numFmtId="4" fontId="6" fillId="33" borderId="15" xfId="50" applyNumberFormat="1" applyFont="1" applyFill="1" applyBorder="1" applyAlignment="1">
      <alignment shrinkToFit="1"/>
      <protection/>
    </xf>
    <xf numFmtId="4" fontId="6" fillId="33" borderId="10" xfId="50" applyNumberFormat="1" applyFont="1" applyFill="1" applyBorder="1" applyAlignment="1">
      <alignment shrinkToFit="1"/>
      <protection/>
    </xf>
    <xf numFmtId="4" fontId="6" fillId="33" borderId="11" xfId="50" applyNumberFormat="1" applyFont="1" applyFill="1" applyBorder="1" applyAlignment="1">
      <alignment shrinkToFit="1"/>
      <protection/>
    </xf>
    <xf numFmtId="4" fontId="6" fillId="33" borderId="12" xfId="50" applyNumberFormat="1" applyFont="1" applyFill="1" applyBorder="1" applyAlignment="1">
      <alignment shrinkToFit="1"/>
      <protection/>
    </xf>
    <xf numFmtId="4" fontId="6" fillId="33" borderId="20" xfId="50" applyNumberFormat="1" applyFont="1" applyFill="1" applyBorder="1" applyAlignment="1">
      <alignment shrinkToFit="1"/>
      <protection/>
    </xf>
    <xf numFmtId="4" fontId="5" fillId="34" borderId="21" xfId="50" applyNumberFormat="1" applyFont="1" applyFill="1" applyBorder="1" applyAlignment="1">
      <alignment shrinkToFit="1"/>
      <protection/>
    </xf>
    <xf numFmtId="4" fontId="5" fillId="34" borderId="22" xfId="50" applyNumberFormat="1" applyFont="1" applyFill="1" applyBorder="1" applyAlignment="1">
      <alignment shrinkToFit="1"/>
      <protection/>
    </xf>
    <xf numFmtId="4" fontId="6" fillId="33" borderId="23" xfId="50" applyNumberFormat="1" applyFont="1" applyFill="1" applyBorder="1" applyAlignment="1">
      <alignment shrinkToFit="1"/>
      <protection/>
    </xf>
    <xf numFmtId="4" fontId="6" fillId="33" borderId="13" xfId="50" applyNumberFormat="1" applyFont="1" applyFill="1" applyBorder="1" applyAlignment="1">
      <alignment shrinkToFit="1"/>
      <protection/>
    </xf>
    <xf numFmtId="4" fontId="6" fillId="33" borderId="24" xfId="50" applyNumberFormat="1" applyFont="1" applyFill="1" applyBorder="1" applyAlignment="1">
      <alignment shrinkToFit="1"/>
      <protection/>
    </xf>
    <xf numFmtId="4" fontId="6" fillId="33" borderId="25" xfId="50" applyNumberFormat="1" applyFont="1" applyFill="1" applyBorder="1" applyAlignment="1">
      <alignment shrinkToFit="1"/>
      <protection/>
    </xf>
    <xf numFmtId="4" fontId="22" fillId="33" borderId="24" xfId="50" applyNumberFormat="1" applyFont="1" applyFill="1" applyBorder="1" applyAlignment="1">
      <alignment shrinkToFit="1"/>
      <protection/>
    </xf>
    <xf numFmtId="4" fontId="22" fillId="33" borderId="25" xfId="50" applyNumberFormat="1" applyFont="1" applyFill="1" applyBorder="1" applyAlignment="1">
      <alignment shrinkToFit="1"/>
      <protection/>
    </xf>
    <xf numFmtId="4" fontId="22" fillId="33" borderId="26" xfId="50" applyNumberFormat="1" applyFont="1" applyFill="1" applyBorder="1" applyAlignment="1">
      <alignment shrinkToFit="1"/>
      <protection/>
    </xf>
    <xf numFmtId="9" fontId="5" fillId="33" borderId="25" xfId="50" applyNumberFormat="1" applyFont="1" applyFill="1" applyBorder="1" applyAlignment="1">
      <alignment shrinkToFit="1"/>
      <protection/>
    </xf>
    <xf numFmtId="4" fontId="6" fillId="34" borderId="18" xfId="50" applyNumberFormat="1" applyFont="1" applyFill="1" applyBorder="1" applyAlignment="1">
      <alignment shrinkToFit="1"/>
      <protection/>
    </xf>
    <xf numFmtId="4" fontId="6" fillId="34" borderId="15" xfId="50" applyNumberFormat="1" applyFont="1" applyFill="1" applyBorder="1" applyAlignment="1">
      <alignment shrinkToFit="1"/>
      <protection/>
    </xf>
    <xf numFmtId="4" fontId="22" fillId="34" borderId="10" xfId="50" applyNumberFormat="1" applyFont="1" applyFill="1" applyBorder="1" applyAlignment="1">
      <alignment shrinkToFit="1"/>
      <protection/>
    </xf>
    <xf numFmtId="4" fontId="22" fillId="34" borderId="11" xfId="50" applyNumberFormat="1" applyFont="1" applyFill="1" applyBorder="1" applyAlignment="1">
      <alignment shrinkToFit="1"/>
      <protection/>
    </xf>
    <xf numFmtId="4" fontId="22" fillId="34" borderId="12" xfId="50" applyNumberFormat="1" applyFont="1" applyFill="1" applyBorder="1" applyAlignment="1">
      <alignment shrinkToFit="1"/>
      <protection/>
    </xf>
    <xf numFmtId="4" fontId="22" fillId="34" borderId="20" xfId="50" applyNumberFormat="1" applyFont="1" applyFill="1" applyBorder="1" applyAlignment="1">
      <alignment shrinkToFit="1"/>
      <protection/>
    </xf>
    <xf numFmtId="9" fontId="5" fillId="34" borderId="11" xfId="50" applyNumberFormat="1" applyFont="1" applyFill="1" applyBorder="1" applyAlignment="1">
      <alignment shrinkToFit="1"/>
      <protection/>
    </xf>
    <xf numFmtId="4" fontId="6" fillId="33" borderId="10" xfId="50" applyNumberFormat="1" applyFont="1" applyFill="1" applyBorder="1" applyAlignment="1">
      <alignment vertical="center" shrinkToFit="1"/>
      <protection/>
    </xf>
    <xf numFmtId="4" fontId="6" fillId="33" borderId="15" xfId="50" applyNumberFormat="1" applyFont="1" applyFill="1" applyBorder="1" applyAlignment="1">
      <alignment vertical="center" shrinkToFit="1"/>
      <protection/>
    </xf>
    <xf numFmtId="4" fontId="5" fillId="34" borderId="27" xfId="50" applyNumberFormat="1" applyFont="1" applyFill="1" applyBorder="1" applyAlignment="1">
      <alignment shrinkToFit="1"/>
      <protection/>
    </xf>
    <xf numFmtId="4" fontId="5" fillId="34" borderId="28" xfId="50" applyNumberFormat="1" applyFont="1" applyFill="1" applyBorder="1" applyAlignment="1">
      <alignment shrinkToFit="1"/>
      <protection/>
    </xf>
    <xf numFmtId="4" fontId="13" fillId="34" borderId="19" xfId="50" applyNumberFormat="1" applyFont="1" applyFill="1" applyBorder="1" applyAlignment="1">
      <alignment shrinkToFit="1"/>
      <protection/>
    </xf>
    <xf numFmtId="4" fontId="13" fillId="34" borderId="21" xfId="50" applyNumberFormat="1" applyFont="1" applyFill="1" applyBorder="1" applyAlignment="1">
      <alignment shrinkToFit="1"/>
      <protection/>
    </xf>
    <xf numFmtId="4" fontId="13" fillId="34" borderId="22" xfId="50" applyNumberFormat="1" applyFont="1" applyFill="1" applyBorder="1" applyAlignment="1">
      <alignment shrinkToFit="1"/>
      <protection/>
    </xf>
    <xf numFmtId="10" fontId="5" fillId="34" borderId="22" xfId="50" applyNumberFormat="1" applyFont="1" applyFill="1" applyBorder="1" applyAlignment="1">
      <alignment shrinkToFit="1"/>
      <protection/>
    </xf>
    <xf numFmtId="4" fontId="14" fillId="33" borderId="18" xfId="50" applyNumberFormat="1" applyFont="1" applyFill="1" applyBorder="1" applyAlignment="1">
      <alignment shrinkToFit="1"/>
      <protection/>
    </xf>
    <xf numFmtId="4" fontId="14" fillId="33" borderId="15" xfId="50" applyNumberFormat="1" applyFont="1" applyFill="1" applyBorder="1" applyAlignment="1">
      <alignment shrinkToFit="1"/>
      <protection/>
    </xf>
    <xf numFmtId="4" fontId="14" fillId="33" borderId="10" xfId="50" applyNumberFormat="1" applyFont="1" applyFill="1" applyBorder="1" applyAlignment="1">
      <alignment shrinkToFit="1"/>
      <protection/>
    </xf>
    <xf numFmtId="4" fontId="14" fillId="33" borderId="29" xfId="50" applyNumberFormat="1" applyFont="1" applyFill="1" applyBorder="1" applyAlignment="1">
      <alignment shrinkToFit="1"/>
      <protection/>
    </xf>
    <xf numFmtId="4" fontId="14" fillId="33" borderId="12" xfId="50" applyNumberFormat="1" applyFont="1" applyFill="1" applyBorder="1" applyAlignment="1">
      <alignment shrinkToFit="1"/>
      <protection/>
    </xf>
    <xf numFmtId="4" fontId="14" fillId="33" borderId="11" xfId="50" applyNumberFormat="1" applyFont="1" applyFill="1" applyBorder="1" applyAlignment="1">
      <alignment shrinkToFit="1"/>
      <protection/>
    </xf>
    <xf numFmtId="3" fontId="9" fillId="33" borderId="11" xfId="50" applyNumberFormat="1" applyFont="1" applyFill="1" applyBorder="1" applyAlignment="1">
      <alignment shrinkToFit="1"/>
      <protection/>
    </xf>
    <xf numFmtId="168" fontId="5" fillId="33" borderId="11" xfId="50" applyNumberFormat="1" applyFont="1" applyFill="1" applyBorder="1" applyAlignment="1">
      <alignment shrinkToFit="1"/>
      <protection/>
    </xf>
    <xf numFmtId="168" fontId="9" fillId="33" borderId="11" xfId="50" applyNumberFormat="1" applyFont="1" applyFill="1" applyBorder="1" applyAlignment="1">
      <alignment shrinkToFit="1"/>
      <protection/>
    </xf>
    <xf numFmtId="171" fontId="6" fillId="33" borderId="26" xfId="50" applyNumberFormat="1" applyFont="1" applyFill="1" applyBorder="1" applyAlignment="1">
      <alignment shrinkToFit="1"/>
      <protection/>
    </xf>
    <xf numFmtId="0" fontId="6" fillId="33" borderId="25" xfId="50" applyFont="1" applyFill="1" applyBorder="1" applyAlignment="1">
      <alignment shrinkToFit="1"/>
      <protection/>
    </xf>
    <xf numFmtId="171" fontId="14" fillId="33" borderId="12" xfId="50" applyNumberFormat="1" applyFont="1" applyFill="1" applyBorder="1" applyAlignment="1">
      <alignment shrinkToFit="1"/>
      <protection/>
    </xf>
    <xf numFmtId="0" fontId="14" fillId="33" borderId="11" xfId="50" applyFont="1" applyFill="1" applyBorder="1" applyAlignment="1">
      <alignment shrinkToFit="1"/>
      <protection/>
    </xf>
    <xf numFmtId="165" fontId="6" fillId="33" borderId="11" xfId="50" applyNumberFormat="1" applyFont="1" applyFill="1" applyBorder="1" applyAlignment="1">
      <alignment shrinkToFit="1"/>
      <protection/>
    </xf>
    <xf numFmtId="0" fontId="6" fillId="33" borderId="11" xfId="50" applyFont="1" applyFill="1" applyBorder="1" applyAlignment="1">
      <alignment shrinkToFit="1"/>
      <protection/>
    </xf>
    <xf numFmtId="3" fontId="6" fillId="33" borderId="20" xfId="50" applyNumberFormat="1" applyFont="1" applyFill="1" applyBorder="1">
      <alignment/>
      <protection/>
    </xf>
    <xf numFmtId="4" fontId="22" fillId="33" borderId="30" xfId="50" applyNumberFormat="1" applyFont="1" applyFill="1" applyBorder="1" applyAlignment="1">
      <alignment shrinkToFit="1"/>
      <protection/>
    </xf>
    <xf numFmtId="4" fontId="13" fillId="34" borderId="31" xfId="50" applyNumberFormat="1" applyFont="1" applyFill="1" applyBorder="1" applyAlignment="1">
      <alignment shrinkToFit="1"/>
      <protection/>
    </xf>
    <xf numFmtId="4" fontId="14" fillId="33" borderId="20" xfId="50" applyNumberFormat="1" applyFont="1" applyFill="1" applyBorder="1" applyAlignment="1">
      <alignment shrinkToFit="1"/>
      <protection/>
    </xf>
    <xf numFmtId="4" fontId="14" fillId="33" borderId="30" xfId="50" applyNumberFormat="1" applyFont="1" applyFill="1" applyBorder="1" applyAlignment="1">
      <alignment shrinkToFit="1"/>
      <protection/>
    </xf>
    <xf numFmtId="4" fontId="22" fillId="33" borderId="13" xfId="50" applyNumberFormat="1" applyFont="1" applyFill="1" applyBorder="1" applyAlignment="1">
      <alignment shrinkToFit="1"/>
      <protection/>
    </xf>
    <xf numFmtId="4" fontId="22" fillId="34" borderId="15" xfId="50" applyNumberFormat="1" applyFont="1" applyFill="1" applyBorder="1" applyAlignment="1">
      <alignment shrinkToFit="1"/>
      <protection/>
    </xf>
    <xf numFmtId="0" fontId="7" fillId="0" borderId="17" xfId="50" applyFont="1" applyFill="1" applyBorder="1" applyAlignment="1">
      <alignment horizontal="center"/>
      <protection/>
    </xf>
    <xf numFmtId="0" fontId="24" fillId="0" borderId="0" xfId="50" applyFont="1" applyFill="1">
      <alignment/>
      <protection/>
    </xf>
    <xf numFmtId="0" fontId="3" fillId="0" borderId="0" xfId="50" applyFont="1" applyFill="1" applyAlignment="1">
      <alignment horizontal="right"/>
      <protection/>
    </xf>
    <xf numFmtId="3" fontId="6" fillId="33" borderId="26" xfId="50" applyNumberFormat="1" applyFont="1" applyFill="1" applyBorder="1" applyAlignment="1">
      <alignment horizontal="center"/>
      <protection/>
    </xf>
    <xf numFmtId="3" fontId="6" fillId="33" borderId="24" xfId="50" applyNumberFormat="1" applyFont="1" applyFill="1" applyBorder="1" applyAlignment="1">
      <alignment horizontal="center"/>
      <protection/>
    </xf>
    <xf numFmtId="3" fontId="6" fillId="33" borderId="25" xfId="50" applyNumberFormat="1" applyFont="1" applyFill="1" applyBorder="1" applyAlignment="1">
      <alignment horizontal="center"/>
      <protection/>
    </xf>
    <xf numFmtId="3" fontId="6" fillId="33" borderId="30" xfId="50" applyNumberFormat="1" applyFont="1" applyFill="1" applyBorder="1" applyAlignment="1">
      <alignment horizontal="center"/>
      <protection/>
    </xf>
    <xf numFmtId="0" fontId="6" fillId="33" borderId="23" xfId="50" applyFont="1" applyFill="1" applyBorder="1">
      <alignment/>
      <protection/>
    </xf>
    <xf numFmtId="0" fontId="6" fillId="33" borderId="32" xfId="50" applyFont="1" applyFill="1" applyBorder="1">
      <alignment/>
      <protection/>
    </xf>
    <xf numFmtId="4" fontId="5" fillId="35" borderId="25" xfId="50" applyNumberFormat="1" applyFont="1" applyFill="1" applyBorder="1" applyAlignment="1">
      <alignment shrinkToFit="1"/>
      <protection/>
    </xf>
    <xf numFmtId="4" fontId="5" fillId="35" borderId="33" xfId="50" applyNumberFormat="1" applyFont="1" applyFill="1" applyBorder="1" applyAlignment="1">
      <alignment horizontal="center" vertical="center" wrapText="1"/>
      <protection/>
    </xf>
    <xf numFmtId="4" fontId="6" fillId="33" borderId="34" xfId="50" applyNumberFormat="1" applyFont="1" applyFill="1" applyBorder="1" applyAlignment="1">
      <alignment shrinkToFit="1"/>
      <protection/>
    </xf>
    <xf numFmtId="4" fontId="5" fillId="35" borderId="33" xfId="50" applyNumberFormat="1" applyFont="1" applyFill="1" applyBorder="1" applyAlignment="1">
      <alignment shrinkToFit="1"/>
      <protection/>
    </xf>
    <xf numFmtId="4" fontId="6" fillId="33" borderId="0" xfId="50" applyNumberFormat="1" applyFont="1" applyFill="1" applyBorder="1" applyAlignment="1">
      <alignment shrinkToFit="1"/>
      <protection/>
    </xf>
    <xf numFmtId="0" fontId="14" fillId="33" borderId="0" xfId="50" applyFont="1" applyFill="1" applyBorder="1" applyAlignment="1">
      <alignment horizontal="right"/>
      <protection/>
    </xf>
    <xf numFmtId="4" fontId="21" fillId="0" borderId="12" xfId="0" applyNumberFormat="1" applyFont="1" applyBorder="1" applyAlignment="1">
      <alignment vertical="center"/>
    </xf>
    <xf numFmtId="10" fontId="6" fillId="33" borderId="11" xfId="50" applyNumberFormat="1" applyFont="1" applyFill="1" applyBorder="1" applyAlignment="1">
      <alignment vertical="center" shrinkToFit="1"/>
      <protection/>
    </xf>
    <xf numFmtId="4" fontId="6" fillId="33" borderId="18" xfId="50" applyNumberFormat="1" applyFont="1" applyFill="1" applyBorder="1" applyAlignment="1">
      <alignment vertical="center" shrinkToFit="1"/>
      <protection/>
    </xf>
    <xf numFmtId="3" fontId="6" fillId="33" borderId="10" xfId="50" applyNumberFormat="1" applyFont="1" applyFill="1" applyBorder="1" applyAlignment="1" applyProtection="1">
      <alignment horizontal="center" shrinkToFit="1"/>
      <protection locked="0"/>
    </xf>
    <xf numFmtId="3" fontId="6" fillId="33" borderId="11" xfId="50" applyNumberFormat="1" applyFont="1" applyFill="1" applyBorder="1" applyAlignment="1" applyProtection="1">
      <alignment horizontal="center" shrinkToFit="1"/>
      <protection locked="0"/>
    </xf>
    <xf numFmtId="4" fontId="6" fillId="33" borderId="10" xfId="50" applyNumberFormat="1" applyFont="1" applyFill="1" applyBorder="1" applyAlignment="1" applyProtection="1">
      <alignment shrinkToFit="1"/>
      <protection locked="0"/>
    </xf>
    <xf numFmtId="4" fontId="6" fillId="33" borderId="11" xfId="50" applyNumberFormat="1" applyFont="1" applyFill="1" applyBorder="1" applyAlignment="1" applyProtection="1">
      <alignment shrinkToFit="1"/>
      <protection locked="0"/>
    </xf>
    <xf numFmtId="4" fontId="6" fillId="33" borderId="20" xfId="50" applyNumberFormat="1" applyFont="1" applyFill="1" applyBorder="1" applyAlignment="1" applyProtection="1">
      <alignment shrinkToFit="1"/>
      <protection locked="0"/>
    </xf>
    <xf numFmtId="4" fontId="6" fillId="33" borderId="15" xfId="50" applyNumberFormat="1" applyFont="1" applyFill="1" applyBorder="1" applyAlignment="1" applyProtection="1">
      <alignment shrinkToFit="1"/>
      <protection locked="0"/>
    </xf>
    <xf numFmtId="4" fontId="6" fillId="33" borderId="12" xfId="50" applyNumberFormat="1" applyFont="1" applyFill="1" applyBorder="1" applyAlignment="1" applyProtection="1">
      <alignment shrinkToFit="1"/>
      <protection locked="0"/>
    </xf>
    <xf numFmtId="4" fontId="6" fillId="33" borderId="12" xfId="50" applyNumberFormat="1" applyFont="1" applyFill="1" applyBorder="1" applyAlignment="1" applyProtection="1">
      <alignment vertical="center" shrinkToFit="1"/>
      <protection locked="0"/>
    </xf>
    <xf numFmtId="4" fontId="6" fillId="0" borderId="10" xfId="50" applyNumberFormat="1" applyFont="1" applyFill="1" applyBorder="1" applyAlignment="1" applyProtection="1">
      <alignment vertical="center" shrinkToFit="1"/>
      <protection locked="0"/>
    </xf>
    <xf numFmtId="4" fontId="6" fillId="0" borderId="12" xfId="50" applyNumberFormat="1" applyFont="1" applyFill="1" applyBorder="1" applyAlignment="1" applyProtection="1">
      <alignment vertical="center" shrinkToFit="1"/>
      <protection locked="0"/>
    </xf>
    <xf numFmtId="4" fontId="6" fillId="0" borderId="11" xfId="50" applyNumberFormat="1" applyFont="1" applyFill="1" applyBorder="1" applyAlignment="1" applyProtection="1">
      <alignment vertical="center" shrinkToFit="1"/>
      <protection locked="0"/>
    </xf>
    <xf numFmtId="4" fontId="6" fillId="33" borderId="10" xfId="50" applyNumberFormat="1" applyFont="1" applyFill="1" applyBorder="1" applyAlignment="1" applyProtection="1">
      <alignment vertical="center" shrinkToFit="1"/>
      <protection locked="0"/>
    </xf>
    <xf numFmtId="4" fontId="6" fillId="0" borderId="29" xfId="50" applyNumberFormat="1" applyFont="1" applyFill="1" applyBorder="1" applyAlignment="1" applyProtection="1">
      <alignment vertical="center" shrinkToFit="1"/>
      <protection locked="0"/>
    </xf>
    <xf numFmtId="4" fontId="6" fillId="33" borderId="11" xfId="50" applyNumberFormat="1" applyFont="1" applyFill="1" applyBorder="1" applyAlignment="1" applyProtection="1">
      <alignment vertical="center" shrinkToFit="1"/>
      <protection locked="0"/>
    </xf>
    <xf numFmtId="4" fontId="6" fillId="33" borderId="12" xfId="50" applyNumberFormat="1" applyFont="1" applyFill="1" applyBorder="1" applyAlignment="1" applyProtection="1">
      <alignment shrinkToFit="1"/>
      <protection locked="0"/>
    </xf>
    <xf numFmtId="0" fontId="3" fillId="0" borderId="0" xfId="50" applyFont="1" applyFill="1" applyProtection="1">
      <alignment/>
      <protection locked="0"/>
    </xf>
    <xf numFmtId="4" fontId="6" fillId="0" borderId="10" xfId="50" applyNumberFormat="1" applyFont="1" applyFill="1" applyBorder="1" applyAlignment="1">
      <alignment vertical="center" shrinkToFit="1"/>
      <protection/>
    </xf>
    <xf numFmtId="4" fontId="6" fillId="0" borderId="35" xfId="50" applyNumberFormat="1" applyFont="1" applyFill="1" applyBorder="1" applyAlignment="1">
      <alignment horizontal="center" vertical="center" wrapText="1"/>
      <protection/>
    </xf>
    <xf numFmtId="4" fontId="6" fillId="33" borderId="13" xfId="50" applyNumberFormat="1" applyFont="1" applyFill="1" applyBorder="1" applyAlignment="1">
      <alignment shrinkToFit="1"/>
      <protection/>
    </xf>
    <xf numFmtId="4" fontId="6" fillId="33" borderId="35" xfId="50" applyNumberFormat="1" applyFont="1" applyFill="1" applyBorder="1" applyAlignment="1">
      <alignment shrinkToFit="1"/>
      <protection/>
    </xf>
    <xf numFmtId="4" fontId="5" fillId="34" borderId="36" xfId="50" applyNumberFormat="1" applyFont="1" applyFill="1" applyBorder="1" applyAlignment="1">
      <alignment shrinkToFit="1"/>
      <protection/>
    </xf>
    <xf numFmtId="4" fontId="5" fillId="34" borderId="37" xfId="50" applyNumberFormat="1" applyFont="1" applyFill="1" applyBorder="1" applyAlignment="1">
      <alignment shrinkToFit="1"/>
      <protection/>
    </xf>
    <xf numFmtId="4" fontId="6" fillId="0" borderId="0" xfId="50" applyNumberFormat="1" applyFont="1" applyFill="1" applyBorder="1" applyAlignment="1">
      <alignment horizontal="center"/>
      <protection/>
    </xf>
    <xf numFmtId="0" fontId="29" fillId="0" borderId="0" xfId="50" applyFont="1" applyFill="1">
      <alignment/>
      <protection/>
    </xf>
    <xf numFmtId="3" fontId="8" fillId="0" borderId="0" xfId="50" applyNumberFormat="1" applyFont="1" applyBorder="1">
      <alignment/>
      <protection/>
    </xf>
    <xf numFmtId="0" fontId="8" fillId="0" borderId="0" xfId="50" applyFont="1" applyBorder="1">
      <alignment/>
      <protection/>
    </xf>
    <xf numFmtId="3" fontId="7" fillId="0" borderId="0" xfId="50" applyNumberFormat="1" applyFont="1" applyFill="1">
      <alignment/>
      <protection/>
    </xf>
    <xf numFmtId="4" fontId="6" fillId="0" borderId="20" xfId="50" applyNumberFormat="1" applyFont="1" applyFill="1" applyBorder="1" applyAlignment="1">
      <alignment vertical="center" shrinkToFit="1"/>
      <protection/>
    </xf>
    <xf numFmtId="4" fontId="4" fillId="0" borderId="0" xfId="50" applyNumberFormat="1" applyFont="1" applyFill="1">
      <alignment/>
      <protection/>
    </xf>
    <xf numFmtId="0" fontId="4" fillId="0" borderId="0" xfId="50" applyFont="1" applyFill="1" applyAlignment="1">
      <alignment horizontal="right"/>
      <protection/>
    </xf>
    <xf numFmtId="10" fontId="4" fillId="0" borderId="0" xfId="50" applyNumberFormat="1" applyFont="1" applyFill="1">
      <alignment/>
      <protection/>
    </xf>
    <xf numFmtId="10" fontId="6" fillId="33" borderId="0" xfId="50" applyNumberFormat="1" applyFont="1" applyFill="1">
      <alignment/>
      <protection/>
    </xf>
    <xf numFmtId="4" fontId="7" fillId="0" borderId="0" xfId="50" applyNumberFormat="1" applyFont="1" applyBorder="1">
      <alignment/>
      <protection/>
    </xf>
    <xf numFmtId="0" fontId="31" fillId="33" borderId="17" xfId="50" applyFont="1" applyFill="1" applyBorder="1" applyAlignment="1">
      <alignment horizontal="left"/>
      <protection/>
    </xf>
    <xf numFmtId="0" fontId="31" fillId="33" borderId="0" xfId="50" applyFont="1" applyFill="1" applyBorder="1" applyAlignment="1">
      <alignment horizontal="left"/>
      <protection/>
    </xf>
    <xf numFmtId="0" fontId="35" fillId="33" borderId="0" xfId="50" applyFont="1" applyFill="1" applyBorder="1" applyAlignment="1">
      <alignment horizontal="right"/>
      <protection/>
    </xf>
    <xf numFmtId="4" fontId="36" fillId="35" borderId="38" xfId="0" applyNumberFormat="1" applyFont="1" applyFill="1" applyBorder="1" applyAlignment="1" applyProtection="1">
      <alignment/>
      <protection locked="0"/>
    </xf>
    <xf numFmtId="4" fontId="36" fillId="35" borderId="36" xfId="0" applyNumberFormat="1" applyFont="1" applyFill="1" applyBorder="1" applyAlignment="1" applyProtection="1">
      <alignment/>
      <protection locked="0"/>
    </xf>
    <xf numFmtId="4" fontId="36" fillId="35" borderId="39" xfId="0" applyNumberFormat="1" applyFont="1" applyFill="1" applyBorder="1" applyAlignment="1" applyProtection="1">
      <alignment/>
      <protection locked="0"/>
    </xf>
    <xf numFmtId="0" fontId="30" fillId="33" borderId="16" xfId="50" applyFont="1" applyFill="1" applyBorder="1" applyAlignment="1">
      <alignment horizontal="right" vertical="center"/>
      <protection/>
    </xf>
    <xf numFmtId="0" fontId="34" fillId="33" borderId="17" xfId="50" applyFont="1" applyFill="1" applyBorder="1">
      <alignment/>
      <protection/>
    </xf>
    <xf numFmtId="0" fontId="36" fillId="0" borderId="17" xfId="50" applyFont="1" applyBorder="1">
      <alignment/>
      <protection/>
    </xf>
    <xf numFmtId="0" fontId="18" fillId="33" borderId="16" xfId="50" applyFont="1" applyFill="1" applyBorder="1" applyAlignment="1">
      <alignment horizontal="right" vertical="center"/>
      <protection/>
    </xf>
    <xf numFmtId="0" fontId="7" fillId="0" borderId="17" xfId="50" applyFont="1" applyBorder="1">
      <alignment/>
      <protection/>
    </xf>
    <xf numFmtId="0" fontId="37" fillId="0" borderId="40" xfId="50" applyFont="1" applyBorder="1">
      <alignment/>
      <protection/>
    </xf>
    <xf numFmtId="0" fontId="14" fillId="33" borderId="41" xfId="50" applyFont="1" applyFill="1" applyBorder="1" applyAlignment="1">
      <alignment horizontal="right"/>
      <protection/>
    </xf>
    <xf numFmtId="4" fontId="18" fillId="0" borderId="37" xfId="50" applyNumberFormat="1" applyFont="1" applyFill="1" applyBorder="1" applyAlignment="1">
      <alignment vertical="center"/>
      <protection/>
    </xf>
    <xf numFmtId="0" fontId="30" fillId="33" borderId="42" xfId="50" applyFont="1" applyFill="1" applyBorder="1" applyAlignment="1">
      <alignment horizontal="left"/>
      <protection/>
    </xf>
    <xf numFmtId="0" fontId="5" fillId="33" borderId="43" xfId="50" applyFont="1" applyFill="1" applyBorder="1" applyAlignment="1">
      <alignment horizontal="left"/>
      <protection/>
    </xf>
    <xf numFmtId="4" fontId="6" fillId="33" borderId="44" xfId="50" applyNumberFormat="1" applyFont="1" applyFill="1" applyBorder="1" applyAlignment="1">
      <alignment horizontal="right" shrinkToFit="1"/>
      <protection/>
    </xf>
    <xf numFmtId="4" fontId="31" fillId="33" borderId="45" xfId="50" applyNumberFormat="1" applyFont="1" applyFill="1" applyBorder="1" applyAlignment="1">
      <alignment horizontal="left"/>
      <protection/>
    </xf>
    <xf numFmtId="4" fontId="4" fillId="33" borderId="0" xfId="50" applyNumberFormat="1" applyFont="1" applyFill="1">
      <alignment/>
      <protection/>
    </xf>
    <xf numFmtId="4" fontId="30" fillId="33" borderId="46" xfId="50" applyNumberFormat="1" applyFont="1" applyFill="1" applyBorder="1" applyAlignment="1">
      <alignment horizontal="left"/>
      <protection/>
    </xf>
    <xf numFmtId="0" fontId="37" fillId="0" borderId="17" xfId="50" applyFont="1" applyBorder="1">
      <alignment/>
      <protection/>
    </xf>
    <xf numFmtId="0" fontId="14" fillId="33" borderId="16" xfId="50" applyFont="1" applyFill="1" applyBorder="1" applyAlignment="1">
      <alignment horizontal="right"/>
      <protection/>
    </xf>
    <xf numFmtId="4" fontId="29" fillId="0" borderId="0" xfId="50" applyNumberFormat="1" applyFont="1" applyFill="1">
      <alignment/>
      <protection/>
    </xf>
    <xf numFmtId="3" fontId="39" fillId="33" borderId="12" xfId="50" applyNumberFormat="1" applyFont="1" applyFill="1" applyBorder="1">
      <alignment/>
      <protection/>
    </xf>
    <xf numFmtId="3" fontId="39" fillId="33" borderId="18" xfId="50" applyNumberFormat="1" applyFont="1" applyFill="1" applyBorder="1">
      <alignment/>
      <protection/>
    </xf>
    <xf numFmtId="3" fontId="39" fillId="33" borderId="15" xfId="50" applyNumberFormat="1" applyFont="1" applyFill="1" applyBorder="1">
      <alignment/>
      <protection/>
    </xf>
    <xf numFmtId="3" fontId="39" fillId="33" borderId="10" xfId="50" applyNumberFormat="1" applyFont="1" applyFill="1" applyBorder="1">
      <alignment/>
      <protection/>
    </xf>
    <xf numFmtId="3" fontId="39" fillId="33" borderId="14" xfId="50" applyNumberFormat="1" applyFont="1" applyFill="1" applyBorder="1">
      <alignment/>
      <protection/>
    </xf>
    <xf numFmtId="3" fontId="39" fillId="33" borderId="11" xfId="50" applyNumberFormat="1" applyFont="1" applyFill="1" applyBorder="1">
      <alignment/>
      <protection/>
    </xf>
    <xf numFmtId="3" fontId="39" fillId="33" borderId="20" xfId="50" applyNumberFormat="1" applyFont="1" applyFill="1" applyBorder="1">
      <alignment/>
      <protection/>
    </xf>
    <xf numFmtId="3" fontId="38" fillId="33" borderId="12" xfId="50" applyNumberFormat="1" applyFont="1" applyFill="1" applyBorder="1" applyAlignment="1">
      <alignment horizontal="center"/>
      <protection/>
    </xf>
    <xf numFmtId="3" fontId="38" fillId="33" borderId="11" xfId="50" applyNumberFormat="1" applyFont="1" applyFill="1" applyBorder="1">
      <alignment/>
      <protection/>
    </xf>
    <xf numFmtId="0" fontId="39" fillId="0" borderId="0" xfId="50" applyFont="1" applyFill="1" applyBorder="1">
      <alignment/>
      <protection/>
    </xf>
    <xf numFmtId="0" fontId="38" fillId="0" borderId="0" xfId="50" applyFont="1" applyFill="1" applyBorder="1">
      <alignment/>
      <protection/>
    </xf>
    <xf numFmtId="0" fontId="39" fillId="33" borderId="0" xfId="50" applyFont="1" applyFill="1" applyBorder="1">
      <alignment/>
      <protection/>
    </xf>
    <xf numFmtId="3" fontId="39" fillId="33" borderId="12" xfId="50" applyNumberFormat="1" applyFont="1" applyFill="1" applyBorder="1" applyAlignment="1">
      <alignment shrinkToFit="1"/>
      <protection/>
    </xf>
    <xf numFmtId="3" fontId="39" fillId="33" borderId="18" xfId="50" applyNumberFormat="1" applyFont="1" applyFill="1" applyBorder="1" applyAlignment="1">
      <alignment shrinkToFit="1"/>
      <protection/>
    </xf>
    <xf numFmtId="3" fontId="39" fillId="33" borderId="15" xfId="50" applyNumberFormat="1" applyFont="1" applyFill="1" applyBorder="1" applyAlignment="1">
      <alignment shrinkToFit="1"/>
      <protection/>
    </xf>
    <xf numFmtId="3" fontId="39" fillId="33" borderId="14" xfId="50" applyNumberFormat="1" applyFont="1" applyFill="1" applyBorder="1" applyAlignment="1">
      <alignment shrinkToFit="1"/>
      <protection/>
    </xf>
    <xf numFmtId="3" fontId="39" fillId="33" borderId="11" xfId="50" applyNumberFormat="1" applyFont="1" applyFill="1" applyBorder="1" applyAlignment="1">
      <alignment shrinkToFit="1"/>
      <protection/>
    </xf>
    <xf numFmtId="3" fontId="39" fillId="33" borderId="12" xfId="50" applyNumberFormat="1" applyFont="1" applyFill="1" applyBorder="1" applyAlignment="1" applyProtection="1">
      <alignment horizontal="center" shrinkToFit="1"/>
      <protection locked="0"/>
    </xf>
    <xf numFmtId="3" fontId="39" fillId="33" borderId="10" xfId="50" applyNumberFormat="1" applyFont="1" applyFill="1" applyBorder="1" applyAlignment="1" applyProtection="1">
      <alignment horizontal="center" shrinkToFit="1"/>
      <protection locked="0"/>
    </xf>
    <xf numFmtId="3" fontId="39" fillId="33" borderId="11" xfId="50" applyNumberFormat="1" applyFont="1" applyFill="1" applyBorder="1" applyAlignment="1" applyProtection="1">
      <alignment horizontal="center" shrinkToFit="1"/>
      <protection locked="0"/>
    </xf>
    <xf numFmtId="3" fontId="39" fillId="33" borderId="20" xfId="50" applyNumberFormat="1" applyFont="1" applyFill="1" applyBorder="1" applyAlignment="1" applyProtection="1">
      <alignment horizontal="center" shrinkToFit="1"/>
      <protection locked="0"/>
    </xf>
    <xf numFmtId="3" fontId="39" fillId="33" borderId="12" xfId="50" applyNumberFormat="1" applyFont="1" applyFill="1" applyBorder="1" applyAlignment="1">
      <alignment horizontal="center" shrinkToFit="1"/>
      <protection/>
    </xf>
    <xf numFmtId="4" fontId="39" fillId="33" borderId="12" xfId="50" applyNumberFormat="1" applyFont="1" applyFill="1" applyBorder="1" applyAlignment="1">
      <alignment shrinkToFit="1"/>
      <protection/>
    </xf>
    <xf numFmtId="4" fontId="39" fillId="33" borderId="18" xfId="50" applyNumberFormat="1" applyFont="1" applyFill="1" applyBorder="1" applyAlignment="1">
      <alignment shrinkToFit="1"/>
      <protection/>
    </xf>
    <xf numFmtId="4" fontId="39" fillId="33" borderId="15" xfId="50" applyNumberFormat="1" applyFont="1" applyFill="1" applyBorder="1" applyAlignment="1">
      <alignment shrinkToFit="1"/>
      <protection/>
    </xf>
    <xf numFmtId="4" fontId="39" fillId="33" borderId="10" xfId="50" applyNumberFormat="1" applyFont="1" applyFill="1" applyBorder="1" applyAlignment="1">
      <alignment shrinkToFit="1"/>
      <protection/>
    </xf>
    <xf numFmtId="4" fontId="39" fillId="33" borderId="11" xfId="50" applyNumberFormat="1" applyFont="1" applyFill="1" applyBorder="1" applyAlignment="1">
      <alignment shrinkToFit="1"/>
      <protection/>
    </xf>
    <xf numFmtId="3" fontId="39" fillId="33" borderId="12" xfId="50" applyNumberFormat="1" applyFont="1" applyFill="1" applyBorder="1" applyAlignment="1" applyProtection="1">
      <alignment shrinkToFit="1"/>
      <protection locked="0"/>
    </xf>
    <xf numFmtId="4" fontId="39" fillId="33" borderId="10" xfId="50" applyNumberFormat="1" applyFont="1" applyFill="1" applyBorder="1" applyAlignment="1" applyProtection="1">
      <alignment shrinkToFit="1"/>
      <protection locked="0"/>
    </xf>
    <xf numFmtId="4" fontId="39" fillId="33" borderId="11" xfId="50" applyNumberFormat="1" applyFont="1" applyFill="1" applyBorder="1" applyAlignment="1" applyProtection="1">
      <alignment shrinkToFit="1"/>
      <protection locked="0"/>
    </xf>
    <xf numFmtId="4" fontId="39" fillId="33" borderId="15" xfId="50" applyNumberFormat="1" applyFont="1" applyFill="1" applyBorder="1" applyAlignment="1" applyProtection="1">
      <alignment shrinkToFit="1"/>
      <protection locked="0"/>
    </xf>
    <xf numFmtId="4" fontId="39" fillId="33" borderId="12" xfId="50" applyNumberFormat="1" applyFont="1" applyFill="1" applyBorder="1" applyAlignment="1" applyProtection="1">
      <alignment shrinkToFit="1"/>
      <protection locked="0"/>
    </xf>
    <xf numFmtId="4" fontId="39" fillId="0" borderId="0" xfId="50" applyNumberFormat="1" applyFont="1" applyFill="1" applyBorder="1">
      <alignment/>
      <protection/>
    </xf>
    <xf numFmtId="168" fontId="39" fillId="0" borderId="0" xfId="50" applyNumberFormat="1" applyFont="1" applyFill="1" applyBorder="1">
      <alignment/>
      <protection/>
    </xf>
    <xf numFmtId="170" fontId="39" fillId="0" borderId="0" xfId="50" applyNumberFormat="1" applyFont="1" applyFill="1" applyBorder="1">
      <alignment/>
      <protection/>
    </xf>
    <xf numFmtId="166" fontId="39" fillId="0" borderId="0" xfId="50" applyNumberFormat="1" applyFont="1" applyFill="1" applyBorder="1">
      <alignment/>
      <protection/>
    </xf>
    <xf numFmtId="1" fontId="39" fillId="0" borderId="0" xfId="50" applyNumberFormat="1" applyFont="1" applyFill="1" applyBorder="1">
      <alignment/>
      <protection/>
    </xf>
    <xf numFmtId="4" fontId="6" fillId="0" borderId="29" xfId="50" applyNumberFormat="1" applyFont="1" applyFill="1" applyBorder="1" applyAlignment="1" applyProtection="1">
      <alignment shrinkToFit="1"/>
      <protection locked="0"/>
    </xf>
    <xf numFmtId="0" fontId="6" fillId="0" borderId="0" xfId="50" applyFont="1" applyFill="1" applyAlignment="1">
      <alignment horizontal="right"/>
      <protection/>
    </xf>
    <xf numFmtId="4" fontId="8" fillId="35" borderId="38" xfId="0" applyNumberFormat="1" applyFont="1" applyFill="1" applyBorder="1" applyAlignment="1" applyProtection="1">
      <alignment/>
      <protection locked="0"/>
    </xf>
    <xf numFmtId="173" fontId="6" fillId="0" borderId="0" xfId="50" applyNumberFormat="1" applyFont="1" applyFill="1" applyBorder="1" applyAlignment="1">
      <alignment horizontal="center"/>
      <protection/>
    </xf>
    <xf numFmtId="4" fontId="39" fillId="33" borderId="10" xfId="50" applyNumberFormat="1" applyFont="1" applyFill="1" applyBorder="1" applyAlignment="1" applyProtection="1">
      <alignment horizontal="right" shrinkToFit="1"/>
      <protection locked="0"/>
    </xf>
    <xf numFmtId="4" fontId="39" fillId="33" borderId="10" xfId="50" applyNumberFormat="1" applyFont="1" applyFill="1" applyBorder="1" applyAlignment="1">
      <alignment horizontal="right" shrinkToFit="1"/>
      <protection/>
    </xf>
    <xf numFmtId="3" fontId="39" fillId="33" borderId="10" xfId="50" applyNumberFormat="1" applyFont="1" applyFill="1" applyBorder="1" applyAlignment="1" applyProtection="1">
      <alignment horizontal="right" shrinkToFit="1"/>
      <protection locked="0"/>
    </xf>
    <xf numFmtId="0" fontId="34" fillId="0" borderId="0" xfId="50" applyFont="1" applyFill="1" applyAlignment="1">
      <alignment horizontal="right"/>
      <protection/>
    </xf>
    <xf numFmtId="4" fontId="8" fillId="35" borderId="39" xfId="0" applyNumberFormat="1" applyFont="1" applyFill="1" applyBorder="1" applyAlignment="1">
      <alignment/>
    </xf>
    <xf numFmtId="4" fontId="8" fillId="35" borderId="37" xfId="0" applyNumberFormat="1" applyFont="1" applyFill="1" applyBorder="1" applyAlignment="1">
      <alignment/>
    </xf>
    <xf numFmtId="3" fontId="7" fillId="33" borderId="0" xfId="50" applyNumberFormat="1" applyFont="1" applyFill="1">
      <alignment/>
      <protection/>
    </xf>
    <xf numFmtId="4" fontId="10" fillId="0" borderId="0" xfId="50" applyNumberFormat="1" applyFont="1" applyFill="1" applyAlignment="1">
      <alignment/>
      <protection/>
    </xf>
    <xf numFmtId="0" fontId="8" fillId="33" borderId="0" xfId="0" applyFont="1" applyFill="1" applyBorder="1" applyAlignment="1">
      <alignment/>
    </xf>
    <xf numFmtId="169" fontId="6" fillId="33" borderId="20" xfId="50" applyNumberFormat="1" applyFont="1" applyFill="1" applyBorder="1" applyAlignment="1">
      <alignment horizontal="center" vertical="center"/>
      <protection/>
    </xf>
    <xf numFmtId="0" fontId="7" fillId="33" borderId="47" xfId="50" applyFont="1" applyFill="1" applyBorder="1" applyAlignment="1">
      <alignment horizontal="center"/>
      <protection/>
    </xf>
    <xf numFmtId="4" fontId="7" fillId="33" borderId="0" xfId="50" applyNumberFormat="1" applyFont="1" applyFill="1">
      <alignment/>
      <protection/>
    </xf>
    <xf numFmtId="173" fontId="6" fillId="33" borderId="25" xfId="50" applyNumberFormat="1" applyFont="1" applyFill="1" applyBorder="1" applyAlignment="1">
      <alignment shrinkToFit="1"/>
      <protection/>
    </xf>
    <xf numFmtId="173" fontId="6" fillId="33" borderId="11" xfId="50" applyNumberFormat="1" applyFont="1" applyFill="1" applyBorder="1">
      <alignment/>
      <protection/>
    </xf>
    <xf numFmtId="168" fontId="6" fillId="33" borderId="17" xfId="50" applyNumberFormat="1" applyFont="1" applyFill="1" applyBorder="1">
      <alignment/>
      <protection/>
    </xf>
    <xf numFmtId="3" fontId="39" fillId="33" borderId="17" xfId="50" applyNumberFormat="1" applyFont="1" applyFill="1" applyBorder="1">
      <alignment/>
      <protection/>
    </xf>
    <xf numFmtId="3" fontId="39" fillId="33" borderId="17" xfId="50" applyNumberFormat="1" applyFont="1" applyFill="1" applyBorder="1" applyAlignment="1">
      <alignment shrinkToFit="1"/>
      <protection/>
    </xf>
    <xf numFmtId="4" fontId="39" fillId="33" borderId="17" xfId="50" applyNumberFormat="1" applyFont="1" applyFill="1" applyBorder="1" applyAlignment="1">
      <alignment shrinkToFit="1"/>
      <protection/>
    </xf>
    <xf numFmtId="4" fontId="6" fillId="33" borderId="17" xfId="50" applyNumberFormat="1" applyFont="1" applyFill="1" applyBorder="1" applyAlignment="1">
      <alignment shrinkToFit="1"/>
      <protection/>
    </xf>
    <xf numFmtId="3" fontId="6" fillId="33" borderId="17" xfId="50" applyNumberFormat="1" applyFont="1" applyFill="1" applyBorder="1">
      <alignment/>
      <protection/>
    </xf>
    <xf numFmtId="4" fontId="6" fillId="34" borderId="17" xfId="50" applyNumberFormat="1" applyFont="1" applyFill="1" applyBorder="1" applyAlignment="1">
      <alignment shrinkToFit="1"/>
      <protection/>
    </xf>
    <xf numFmtId="4" fontId="6" fillId="33" borderId="17" xfId="50" applyNumberFormat="1" applyFont="1" applyFill="1" applyBorder="1" applyAlignment="1">
      <alignment vertical="center" shrinkToFit="1"/>
      <protection/>
    </xf>
    <xf numFmtId="0" fontId="7" fillId="33" borderId="0" xfId="50" applyFont="1" applyFill="1" applyBorder="1">
      <alignment/>
      <protection/>
    </xf>
    <xf numFmtId="0" fontId="7" fillId="33" borderId="10" xfId="50" applyFont="1" applyFill="1" applyBorder="1" applyAlignment="1">
      <alignment horizontal="center"/>
      <protection/>
    </xf>
    <xf numFmtId="0" fontId="6" fillId="33" borderId="0" xfId="50" applyFont="1" applyFill="1" applyBorder="1" applyAlignment="1">
      <alignment vertical="center"/>
      <protection/>
    </xf>
    <xf numFmtId="0" fontId="7" fillId="33" borderId="11" xfId="50" applyFont="1" applyFill="1" applyBorder="1" applyAlignment="1">
      <alignment horizontal="center"/>
      <protection/>
    </xf>
    <xf numFmtId="4" fontId="6" fillId="0" borderId="10" xfId="50" applyNumberFormat="1" applyFont="1" applyFill="1" applyBorder="1" applyAlignment="1" applyProtection="1">
      <alignment horizontal="right" vertical="center" shrinkToFit="1"/>
      <protection locked="0"/>
    </xf>
    <xf numFmtId="4" fontId="6" fillId="0" borderId="20" xfId="50" applyNumberFormat="1" applyFont="1" applyFill="1" applyBorder="1" applyAlignment="1">
      <alignment horizontal="right" vertical="center" shrinkToFit="1"/>
      <protection/>
    </xf>
    <xf numFmtId="4" fontId="39" fillId="33" borderId="12" xfId="50" applyNumberFormat="1" applyFont="1" applyFill="1" applyBorder="1" applyAlignment="1">
      <alignment horizontal="right" shrinkToFit="1"/>
      <protection/>
    </xf>
    <xf numFmtId="4" fontId="5" fillId="33" borderId="26" xfId="50" applyNumberFormat="1" applyFont="1" applyFill="1" applyBorder="1" applyAlignment="1">
      <alignment horizontal="right" shrinkToFit="1"/>
      <protection/>
    </xf>
    <xf numFmtId="3" fontId="5" fillId="33" borderId="12" xfId="50" applyNumberFormat="1" applyFont="1" applyFill="1" applyBorder="1" applyAlignment="1">
      <alignment horizontal="right"/>
      <protection/>
    </xf>
    <xf numFmtId="4" fontId="6" fillId="33" borderId="12" xfId="50" applyNumberFormat="1" applyFont="1" applyFill="1" applyBorder="1" applyAlignment="1">
      <alignment horizontal="right" shrinkToFit="1"/>
      <protection/>
    </xf>
    <xf numFmtId="4" fontId="5" fillId="34" borderId="12" xfId="50" applyNumberFormat="1" applyFont="1" applyFill="1" applyBorder="1" applyAlignment="1">
      <alignment horizontal="right" shrinkToFit="1"/>
      <protection/>
    </xf>
    <xf numFmtId="4" fontId="6" fillId="33" borderId="12" xfId="50" applyNumberFormat="1" applyFont="1" applyFill="1" applyBorder="1" applyAlignment="1">
      <alignment horizontal="right" vertical="center" shrinkToFit="1"/>
      <protection/>
    </xf>
    <xf numFmtId="4" fontId="13" fillId="34" borderId="19" xfId="50" applyNumberFormat="1" applyFont="1" applyFill="1" applyBorder="1" applyAlignment="1">
      <alignment horizontal="right" shrinkToFit="1"/>
      <protection/>
    </xf>
    <xf numFmtId="4" fontId="9" fillId="33" borderId="12" xfId="50" applyNumberFormat="1" applyFont="1" applyFill="1" applyBorder="1" applyAlignment="1">
      <alignment horizontal="right" shrinkToFit="1"/>
      <protection/>
    </xf>
    <xf numFmtId="4" fontId="6" fillId="33" borderId="10" xfId="50" applyNumberFormat="1" applyFont="1" applyFill="1" applyBorder="1" applyAlignment="1" applyProtection="1">
      <alignment horizontal="center" shrinkToFit="1"/>
      <protection locked="0"/>
    </xf>
    <xf numFmtId="4" fontId="39" fillId="33" borderId="10" xfId="50" applyNumberFormat="1" applyFont="1" applyFill="1" applyBorder="1" applyAlignment="1" applyProtection="1">
      <alignment horizontal="center" shrinkToFit="1"/>
      <protection locked="0"/>
    </xf>
    <xf numFmtId="4" fontId="13" fillId="34" borderId="37" xfId="50" applyNumberFormat="1" applyFont="1" applyFill="1" applyBorder="1" applyAlignment="1">
      <alignment horizontal="center" vertical="center" wrapText="1" shrinkToFit="1"/>
      <protection/>
    </xf>
    <xf numFmtId="4" fontId="6" fillId="36" borderId="10" xfId="50" applyNumberFormat="1" applyFont="1" applyFill="1" applyBorder="1" applyAlignment="1" applyProtection="1">
      <alignment vertical="center" shrinkToFit="1"/>
      <protection locked="0"/>
    </xf>
    <xf numFmtId="0" fontId="10" fillId="0" borderId="0" xfId="50" applyFont="1" applyFill="1" applyBorder="1">
      <alignment/>
      <protection/>
    </xf>
    <xf numFmtId="0" fontId="10" fillId="0" borderId="0" xfId="50" applyFont="1" applyBorder="1">
      <alignment/>
      <protection/>
    </xf>
    <xf numFmtId="174" fontId="10" fillId="0" borderId="0" xfId="50" applyNumberFormat="1" applyFont="1" applyBorder="1">
      <alignment/>
      <protection/>
    </xf>
    <xf numFmtId="0" fontId="10" fillId="33" borderId="0" xfId="50" applyFont="1" applyFill="1">
      <alignment/>
      <protection/>
    </xf>
    <xf numFmtId="4" fontId="41" fillId="33" borderId="0" xfId="50" applyNumberFormat="1" applyFont="1" applyFill="1">
      <alignment/>
      <protection/>
    </xf>
    <xf numFmtId="4" fontId="23" fillId="33" borderId="11" xfId="50" applyNumberFormat="1" applyFont="1" applyFill="1" applyBorder="1" applyAlignment="1" applyProtection="1">
      <alignment vertical="center" shrinkToFit="1"/>
      <protection locked="0"/>
    </xf>
    <xf numFmtId="0" fontId="42" fillId="0" borderId="0" xfId="50" applyFont="1" applyFill="1">
      <alignment/>
      <protection/>
    </xf>
    <xf numFmtId="4" fontId="12" fillId="0" borderId="34" xfId="50" applyNumberFormat="1" applyFont="1" applyFill="1" applyBorder="1" applyAlignment="1">
      <alignment horizontal="center" vertical="center" wrapText="1"/>
      <protection/>
    </xf>
    <xf numFmtId="4" fontId="6" fillId="33" borderId="10" xfId="50" applyNumberFormat="1" applyFont="1" applyFill="1" applyBorder="1">
      <alignment/>
      <protection/>
    </xf>
    <xf numFmtId="4" fontId="6" fillId="33" borderId="12" xfId="50" applyNumberFormat="1" applyFont="1" applyFill="1" applyBorder="1">
      <alignment/>
      <protection/>
    </xf>
    <xf numFmtId="4" fontId="21" fillId="33" borderId="10" xfId="50" applyNumberFormat="1" applyFont="1" applyFill="1" applyBorder="1" applyAlignment="1" applyProtection="1">
      <alignment vertical="center" shrinkToFit="1"/>
      <protection locked="0"/>
    </xf>
    <xf numFmtId="4" fontId="21" fillId="0" borderId="10" xfId="50" applyNumberFormat="1" applyFont="1" applyFill="1" applyBorder="1" applyAlignment="1" applyProtection="1">
      <alignment vertical="center" shrinkToFit="1"/>
      <protection locked="0"/>
    </xf>
    <xf numFmtId="4" fontId="21" fillId="0" borderId="11" xfId="50" applyNumberFormat="1" applyFont="1" applyFill="1" applyBorder="1" applyAlignment="1" applyProtection="1">
      <alignment vertical="center" shrinkToFit="1"/>
      <protection locked="0"/>
    </xf>
    <xf numFmtId="4" fontId="21" fillId="0" borderId="20" xfId="50" applyNumberFormat="1" applyFont="1" applyFill="1" applyBorder="1" applyAlignment="1">
      <alignment vertical="center" shrinkToFit="1"/>
      <protection/>
    </xf>
    <xf numFmtId="4" fontId="21" fillId="0" borderId="10" xfId="50" applyNumberFormat="1" applyFont="1" applyFill="1" applyBorder="1" applyAlignment="1">
      <alignment vertical="center" shrinkToFit="1"/>
      <protection/>
    </xf>
    <xf numFmtId="4" fontId="21" fillId="36" borderId="10" xfId="50" applyNumberFormat="1" applyFont="1" applyFill="1" applyBorder="1" applyAlignment="1" applyProtection="1">
      <alignment vertical="center" shrinkToFit="1"/>
      <protection locked="0"/>
    </xf>
    <xf numFmtId="4" fontId="7" fillId="0" borderId="0" xfId="50" applyNumberFormat="1" applyFont="1" applyFill="1" applyBorder="1">
      <alignment/>
      <protection/>
    </xf>
    <xf numFmtId="0" fontId="43" fillId="0" borderId="0" xfId="50" applyFont="1" applyFill="1">
      <alignment/>
      <protection/>
    </xf>
    <xf numFmtId="0" fontId="43" fillId="33" borderId="0" xfId="50" applyFont="1" applyFill="1">
      <alignment/>
      <protection/>
    </xf>
    <xf numFmtId="4" fontId="43" fillId="0" borderId="0" xfId="50" applyNumberFormat="1" applyFont="1" applyFill="1">
      <alignment/>
      <protection/>
    </xf>
    <xf numFmtId="4" fontId="44" fillId="33" borderId="0" xfId="50" applyNumberFormat="1" applyFont="1" applyFill="1" applyBorder="1" applyAlignment="1">
      <alignment shrinkToFit="1"/>
      <protection/>
    </xf>
    <xf numFmtId="4" fontId="43" fillId="0" borderId="0" xfId="50" applyNumberFormat="1" applyFont="1" applyFill="1">
      <alignment/>
      <protection/>
    </xf>
    <xf numFmtId="0" fontId="43" fillId="0" borderId="0" xfId="50" applyFont="1" applyFill="1">
      <alignment/>
      <protection/>
    </xf>
    <xf numFmtId="167" fontId="10" fillId="0" borderId="0" xfId="50" applyNumberFormat="1" applyFont="1" applyFill="1">
      <alignment/>
      <protection/>
    </xf>
    <xf numFmtId="2" fontId="15" fillId="0" borderId="0" xfId="50" applyNumberFormat="1" applyFont="1" applyFill="1" applyAlignment="1">
      <alignment/>
      <protection/>
    </xf>
    <xf numFmtId="0" fontId="92" fillId="0" borderId="0" xfId="50" applyFont="1" applyFill="1">
      <alignment/>
      <protection/>
    </xf>
    <xf numFmtId="0" fontId="92" fillId="33" borderId="0" xfId="50" applyFont="1" applyFill="1">
      <alignment/>
      <protection/>
    </xf>
    <xf numFmtId="10" fontId="92" fillId="0" borderId="0" xfId="50" applyNumberFormat="1" applyFont="1" applyFill="1">
      <alignment/>
      <protection/>
    </xf>
    <xf numFmtId="0" fontId="92" fillId="0" borderId="0" xfId="50" applyFont="1" applyFill="1" applyAlignment="1">
      <alignment horizontal="right"/>
      <protection/>
    </xf>
    <xf numFmtId="10" fontId="92" fillId="33" borderId="0" xfId="50" applyNumberFormat="1" applyFont="1" applyFill="1">
      <alignment/>
      <protection/>
    </xf>
    <xf numFmtId="3" fontId="93" fillId="0" borderId="0" xfId="0" applyNumberFormat="1" applyFont="1" applyAlignment="1">
      <alignment/>
    </xf>
    <xf numFmtId="4" fontId="21" fillId="0" borderId="11" xfId="50" applyNumberFormat="1" applyFont="1" applyFill="1" applyBorder="1" applyAlignment="1">
      <alignment vertical="center" shrinkToFit="1"/>
      <protection/>
    </xf>
    <xf numFmtId="4" fontId="7" fillId="0" borderId="0" xfId="50" applyNumberFormat="1" applyFont="1" applyFill="1" applyAlignment="1">
      <alignment wrapText="1"/>
      <protection/>
    </xf>
    <xf numFmtId="2" fontId="7" fillId="0" borderId="0" xfId="50" applyNumberFormat="1" applyFont="1" applyFill="1" applyAlignment="1">
      <alignment wrapText="1"/>
      <protection/>
    </xf>
    <xf numFmtId="0" fontId="94" fillId="0" borderId="0" xfId="50" applyFont="1" applyFill="1">
      <alignment/>
      <protection/>
    </xf>
    <xf numFmtId="0" fontId="94" fillId="33" borderId="0" xfId="50" applyFont="1" applyFill="1">
      <alignment/>
      <protection/>
    </xf>
    <xf numFmtId="4" fontId="95" fillId="0" borderId="0" xfId="50" applyNumberFormat="1" applyFont="1" applyFill="1">
      <alignment/>
      <protection/>
    </xf>
    <xf numFmtId="3" fontId="96" fillId="0" borderId="0" xfId="50" applyNumberFormat="1" applyFont="1" applyFill="1">
      <alignment/>
      <protection/>
    </xf>
    <xf numFmtId="0" fontId="94" fillId="0" borderId="0" xfId="50" applyFont="1" applyFill="1" applyAlignment="1" quotePrefix="1">
      <alignment horizontal="right"/>
      <protection/>
    </xf>
    <xf numFmtId="0" fontId="97" fillId="0" borderId="0" xfId="50" applyFont="1" applyFill="1">
      <alignment/>
      <protection/>
    </xf>
    <xf numFmtId="4" fontId="98" fillId="0" borderId="0" xfId="50" applyNumberFormat="1" applyFont="1" applyFill="1">
      <alignment/>
      <protection/>
    </xf>
    <xf numFmtId="173" fontId="98" fillId="0" borderId="0" xfId="50" applyNumberFormat="1" applyFont="1" applyFill="1">
      <alignment/>
      <protection/>
    </xf>
    <xf numFmtId="4" fontId="99" fillId="0" borderId="0" xfId="50" applyNumberFormat="1" applyFont="1" applyFill="1">
      <alignment/>
      <protection/>
    </xf>
    <xf numFmtId="4" fontId="100" fillId="0" borderId="0" xfId="50" applyNumberFormat="1" applyFont="1" applyFill="1">
      <alignment/>
      <protection/>
    </xf>
    <xf numFmtId="4" fontId="97" fillId="0" borderId="0" xfId="50" applyNumberFormat="1" applyFont="1" applyFill="1">
      <alignment/>
      <protection/>
    </xf>
    <xf numFmtId="171" fontId="98" fillId="0" borderId="0" xfId="50" applyNumberFormat="1" applyFont="1" applyFill="1">
      <alignment/>
      <protection/>
    </xf>
    <xf numFmtId="10" fontId="94" fillId="0" borderId="0" xfId="50" applyNumberFormat="1" applyFont="1" applyFill="1">
      <alignment/>
      <protection/>
    </xf>
    <xf numFmtId="0" fontId="94" fillId="0" borderId="0" xfId="50" applyFont="1" applyFill="1" applyAlignment="1">
      <alignment horizontal="right"/>
      <protection/>
    </xf>
    <xf numFmtId="4" fontId="39" fillId="33" borderId="10" xfId="50" applyNumberFormat="1" applyFont="1" applyFill="1" applyBorder="1">
      <alignment/>
      <protection/>
    </xf>
    <xf numFmtId="2" fontId="7" fillId="0" borderId="0" xfId="50" applyNumberFormat="1" applyFont="1" applyFill="1">
      <alignment/>
      <protection/>
    </xf>
    <xf numFmtId="173" fontId="6" fillId="33" borderId="0" xfId="59" applyNumberFormat="1" applyFont="1" applyFill="1" applyAlignment="1" applyProtection="1">
      <alignment/>
      <protection locked="0"/>
    </xf>
    <xf numFmtId="173" fontId="6" fillId="0" borderId="0" xfId="59" applyNumberFormat="1" applyFont="1" applyFill="1" applyAlignment="1" applyProtection="1">
      <alignment/>
      <protection locked="0"/>
    </xf>
    <xf numFmtId="10" fontId="34" fillId="0" borderId="0" xfId="59" applyNumberFormat="1" applyFont="1" applyFill="1" applyAlignment="1">
      <alignment/>
    </xf>
    <xf numFmtId="173" fontId="98" fillId="0" borderId="0" xfId="59" applyNumberFormat="1" applyFont="1" applyFill="1" applyAlignment="1" quotePrefix="1">
      <alignment horizontal="right"/>
    </xf>
    <xf numFmtId="10" fontId="94" fillId="0" borderId="0" xfId="59" applyNumberFormat="1" applyFont="1" applyFill="1" applyAlignment="1">
      <alignment/>
    </xf>
    <xf numFmtId="9" fontId="4" fillId="33" borderId="0" xfId="59" applyFont="1" applyFill="1" applyAlignment="1">
      <alignment/>
    </xf>
    <xf numFmtId="173" fontId="10" fillId="0" borderId="0" xfId="59" applyNumberFormat="1" applyFont="1" applyBorder="1" applyAlignment="1">
      <alignment/>
    </xf>
    <xf numFmtId="0" fontId="0" fillId="0" borderId="0" xfId="51" applyFont="1" applyFill="1">
      <alignment/>
      <protection/>
    </xf>
    <xf numFmtId="164" fontId="10" fillId="0" borderId="0" xfId="59" applyNumberFormat="1" applyFont="1" applyBorder="1" applyAlignment="1">
      <alignment/>
    </xf>
    <xf numFmtId="0" fontId="3" fillId="33" borderId="48" xfId="50" applyFont="1" applyFill="1" applyBorder="1" applyAlignment="1">
      <alignment vertical="center" wrapText="1"/>
      <protection/>
    </xf>
    <xf numFmtId="0" fontId="3" fillId="33" borderId="49" xfId="50" applyFont="1" applyFill="1" applyBorder="1" applyAlignment="1">
      <alignment vertical="center" wrapText="1"/>
      <protection/>
    </xf>
    <xf numFmtId="0" fontId="3" fillId="33" borderId="50" xfId="50" applyFont="1" applyFill="1" applyBorder="1" applyAlignment="1">
      <alignment vertical="center" wrapText="1"/>
      <protection/>
    </xf>
    <xf numFmtId="0" fontId="3" fillId="33" borderId="23" xfId="50" applyFont="1" applyFill="1" applyBorder="1" applyAlignment="1">
      <alignment vertical="center" wrapText="1"/>
      <protection/>
    </xf>
    <xf numFmtId="0" fontId="3" fillId="33" borderId="51" xfId="50" applyFont="1" applyFill="1" applyBorder="1" applyAlignment="1">
      <alignment vertical="center" wrapText="1"/>
      <protection/>
    </xf>
    <xf numFmtId="0" fontId="3" fillId="33" borderId="32" xfId="50" applyFont="1" applyFill="1" applyBorder="1" applyAlignment="1">
      <alignment vertical="center" wrapText="1"/>
      <protection/>
    </xf>
    <xf numFmtId="0" fontId="7" fillId="33" borderId="20" xfId="50" applyFont="1" applyFill="1" applyBorder="1" applyAlignment="1">
      <alignment horizontal="center"/>
      <protection/>
    </xf>
    <xf numFmtId="0" fontId="6" fillId="33" borderId="26" xfId="50" applyFont="1" applyFill="1" applyBorder="1">
      <alignment/>
      <protection/>
    </xf>
    <xf numFmtId="3" fontId="39" fillId="33" borderId="29" xfId="50" applyNumberFormat="1" applyFont="1" applyFill="1" applyBorder="1">
      <alignment/>
      <protection/>
    </xf>
    <xf numFmtId="3" fontId="39" fillId="33" borderId="29" xfId="50" applyNumberFormat="1" applyFont="1" applyFill="1" applyBorder="1" applyAlignment="1">
      <alignment shrinkToFit="1"/>
      <protection/>
    </xf>
    <xf numFmtId="3" fontId="39" fillId="37" borderId="15" xfId="50" applyNumberFormat="1" applyFont="1" applyFill="1" applyBorder="1" applyAlignment="1" applyProtection="1">
      <alignment horizontal="center" shrinkToFit="1"/>
      <protection locked="0"/>
    </xf>
    <xf numFmtId="4" fontId="39" fillId="33" borderId="29" xfId="50" applyNumberFormat="1" applyFont="1" applyFill="1" applyBorder="1" applyAlignment="1">
      <alignment shrinkToFit="1"/>
      <protection/>
    </xf>
    <xf numFmtId="4" fontId="39" fillId="33" borderId="18" xfId="50" applyNumberFormat="1" applyFont="1" applyFill="1" applyBorder="1" applyAlignment="1" applyProtection="1">
      <alignment horizontal="right" shrinkToFit="1"/>
      <protection locked="0"/>
    </xf>
    <xf numFmtId="4" fontId="39" fillId="33" borderId="20" xfId="50" applyNumberFormat="1" applyFont="1" applyFill="1" applyBorder="1" applyAlignment="1" applyProtection="1">
      <alignment shrinkToFit="1"/>
      <protection locked="0"/>
    </xf>
    <xf numFmtId="172" fontId="39" fillId="33" borderId="11" xfId="59" applyNumberFormat="1" applyFont="1" applyFill="1" applyBorder="1" applyAlignment="1">
      <alignment vertical="center" shrinkToFit="1"/>
    </xf>
    <xf numFmtId="4" fontId="39" fillId="33" borderId="12" xfId="50" applyNumberFormat="1" applyFont="1" applyFill="1" applyBorder="1" applyAlignment="1" applyProtection="1">
      <alignment horizontal="center" shrinkToFit="1"/>
      <protection locked="0"/>
    </xf>
    <xf numFmtId="3" fontId="39" fillId="33" borderId="12" xfId="50" applyNumberFormat="1" applyFont="1" applyFill="1" applyBorder="1" applyAlignment="1" applyProtection="1">
      <alignment horizontal="right" shrinkToFit="1"/>
      <protection locked="0"/>
    </xf>
    <xf numFmtId="4" fontId="5" fillId="34" borderId="52" xfId="50" applyNumberFormat="1" applyFont="1" applyFill="1" applyBorder="1" applyAlignment="1">
      <alignment shrinkToFit="1"/>
      <protection/>
    </xf>
    <xf numFmtId="4" fontId="6" fillId="33" borderId="26" xfId="50" applyNumberFormat="1" applyFont="1" applyFill="1" applyBorder="1" applyAlignment="1">
      <alignment shrinkToFit="1"/>
      <protection/>
    </xf>
    <xf numFmtId="4" fontId="6" fillId="33" borderId="32" xfId="50" applyNumberFormat="1" applyFont="1" applyFill="1" applyBorder="1" applyAlignment="1">
      <alignment shrinkToFit="1"/>
      <protection/>
    </xf>
    <xf numFmtId="3" fontId="6" fillId="33" borderId="29" xfId="50" applyNumberFormat="1" applyFont="1" applyFill="1" applyBorder="1">
      <alignment/>
      <protection/>
    </xf>
    <xf numFmtId="4" fontId="6" fillId="33" borderId="11" xfId="50" applyNumberFormat="1" applyFont="1" applyFill="1" applyBorder="1">
      <alignment/>
      <protection/>
    </xf>
    <xf numFmtId="173" fontId="6" fillId="33" borderId="11" xfId="59" applyNumberFormat="1" applyFont="1" applyFill="1" applyBorder="1" applyAlignment="1">
      <alignment vertical="center" shrinkToFit="1"/>
    </xf>
    <xf numFmtId="4" fontId="21" fillId="33" borderId="29" xfId="50" applyNumberFormat="1" applyFont="1" applyFill="1" applyBorder="1" applyAlignment="1">
      <alignment shrinkToFit="1"/>
      <protection/>
    </xf>
    <xf numFmtId="3" fontId="6" fillId="33" borderId="12" xfId="50" applyNumberFormat="1" applyFont="1" applyFill="1" applyBorder="1" applyAlignment="1" applyProtection="1">
      <alignment horizontal="center" shrinkToFit="1"/>
      <protection locked="0"/>
    </xf>
    <xf numFmtId="172" fontId="6" fillId="33" borderId="11" xfId="59" applyNumberFormat="1" applyFont="1" applyFill="1" applyBorder="1" applyAlignment="1">
      <alignment vertical="center" shrinkToFit="1"/>
    </xf>
    <xf numFmtId="4" fontId="6" fillId="33" borderId="12" xfId="50" applyNumberFormat="1" applyFont="1" applyFill="1" applyBorder="1" applyAlignment="1" applyProtection="1">
      <alignment horizontal="center" shrinkToFit="1"/>
      <protection locked="0"/>
    </xf>
    <xf numFmtId="4" fontId="6" fillId="34" borderId="12" xfId="50" applyNumberFormat="1" applyFont="1" applyFill="1" applyBorder="1" applyAlignment="1">
      <alignment shrinkToFit="1"/>
      <protection/>
    </xf>
    <xf numFmtId="4" fontId="6" fillId="34" borderId="29" xfId="50" applyNumberFormat="1" applyFont="1" applyFill="1" applyBorder="1" applyAlignment="1">
      <alignment shrinkToFit="1"/>
      <protection/>
    </xf>
    <xf numFmtId="4" fontId="6" fillId="33" borderId="12" xfId="50" applyNumberFormat="1" applyFont="1" applyFill="1" applyBorder="1" applyAlignment="1">
      <alignment vertical="center" shrinkToFit="1"/>
      <protection/>
    </xf>
    <xf numFmtId="4" fontId="6" fillId="33" borderId="11" xfId="50" applyNumberFormat="1" applyFont="1" applyFill="1" applyBorder="1" applyAlignment="1">
      <alignment vertical="center" shrinkToFit="1"/>
      <protection/>
    </xf>
    <xf numFmtId="4" fontId="21" fillId="33" borderId="29" xfId="50" applyNumberFormat="1" applyFont="1" applyFill="1" applyBorder="1" applyAlignment="1">
      <alignment vertical="center" shrinkToFit="1"/>
      <protection/>
    </xf>
    <xf numFmtId="4" fontId="21" fillId="0" borderId="12" xfId="50" applyNumberFormat="1" applyFont="1" applyFill="1" applyBorder="1" applyAlignment="1">
      <alignment vertical="center" shrinkToFit="1"/>
      <protection/>
    </xf>
    <xf numFmtId="10" fontId="6" fillId="33" borderId="11" xfId="59" applyNumberFormat="1" applyFont="1" applyFill="1" applyBorder="1" applyAlignment="1">
      <alignment vertical="center" shrinkToFit="1"/>
    </xf>
    <xf numFmtId="9" fontId="5" fillId="34" borderId="22" xfId="59" applyFont="1" applyFill="1" applyBorder="1" applyAlignment="1">
      <alignment shrinkToFit="1"/>
    </xf>
    <xf numFmtId="4" fontId="6" fillId="33" borderId="29" xfId="50" applyNumberFormat="1" applyFont="1" applyFill="1" applyBorder="1" applyAlignment="1">
      <alignment shrinkToFit="1"/>
      <protection/>
    </xf>
    <xf numFmtId="4" fontId="14" fillId="33" borderId="32" xfId="50" applyNumberFormat="1" applyFont="1" applyFill="1" applyBorder="1" applyAlignment="1">
      <alignment shrinkToFit="1"/>
      <protection/>
    </xf>
    <xf numFmtId="0" fontId="96" fillId="0" borderId="0" xfId="50" applyFont="1" applyFill="1">
      <alignment/>
      <protection/>
    </xf>
    <xf numFmtId="0" fontId="101" fillId="0" borderId="0" xfId="50" applyFont="1" applyFill="1">
      <alignment/>
      <protection/>
    </xf>
    <xf numFmtId="2" fontId="96" fillId="0" borderId="0" xfId="50" applyNumberFormat="1" applyFont="1" applyFill="1">
      <alignment/>
      <protection/>
    </xf>
    <xf numFmtId="0" fontId="96" fillId="0" borderId="0" xfId="50" applyFont="1" applyFill="1" applyAlignment="1">
      <alignment wrapText="1"/>
      <protection/>
    </xf>
    <xf numFmtId="175" fontId="96" fillId="0" borderId="0" xfId="50" applyNumberFormat="1" applyFont="1" applyFill="1">
      <alignment/>
      <protection/>
    </xf>
    <xf numFmtId="0" fontId="101" fillId="0" borderId="0" xfId="50" applyFont="1" applyFill="1" applyAlignment="1">
      <alignment wrapText="1"/>
      <protection/>
    </xf>
    <xf numFmtId="2" fontId="6" fillId="0" borderId="0" xfId="50" applyNumberFormat="1" applyFont="1" applyFill="1">
      <alignment/>
      <protection/>
    </xf>
    <xf numFmtId="177" fontId="8" fillId="0" borderId="0" xfId="59" applyNumberFormat="1" applyFont="1" applyAlignment="1">
      <alignment/>
    </xf>
    <xf numFmtId="0" fontId="4" fillId="33" borderId="0" xfId="50" applyFont="1" applyFill="1" applyAlignment="1">
      <alignment/>
      <protection/>
    </xf>
    <xf numFmtId="0" fontId="4" fillId="33" borderId="0" xfId="50" applyFont="1" applyFill="1" applyAlignment="1" applyProtection="1">
      <alignment/>
      <protection locked="0"/>
    </xf>
    <xf numFmtId="4" fontId="21" fillId="33" borderId="0" xfId="50" applyNumberFormat="1" applyFont="1" applyFill="1" applyAlignment="1">
      <alignment/>
      <protection/>
    </xf>
    <xf numFmtId="173" fontId="4" fillId="0" borderId="0" xfId="59" applyNumberFormat="1" applyFont="1" applyFill="1" applyAlignment="1">
      <alignment/>
    </xf>
    <xf numFmtId="0" fontId="102" fillId="33" borderId="0" xfId="50" applyFont="1" applyFill="1">
      <alignment/>
      <protection/>
    </xf>
    <xf numFmtId="2" fontId="103" fillId="33" borderId="0" xfId="50" applyNumberFormat="1" applyFont="1" applyFill="1">
      <alignment/>
      <protection/>
    </xf>
    <xf numFmtId="0" fontId="46" fillId="33" borderId="0" xfId="50" applyFont="1" applyFill="1" applyBorder="1" applyAlignment="1">
      <alignment horizontal="center"/>
      <protection/>
    </xf>
    <xf numFmtId="0" fontId="46" fillId="33" borderId="16" xfId="50" applyFont="1" applyFill="1" applyBorder="1" applyAlignment="1">
      <alignment horizontal="center"/>
      <protection/>
    </xf>
    <xf numFmtId="0" fontId="46" fillId="33" borderId="17" xfId="50" applyFont="1" applyFill="1" applyBorder="1" applyAlignment="1">
      <alignment horizontal="center"/>
      <protection/>
    </xf>
    <xf numFmtId="178" fontId="39" fillId="33" borderId="11" xfId="59" applyNumberFormat="1" applyFont="1" applyFill="1" applyBorder="1" applyAlignment="1">
      <alignment shrinkToFit="1"/>
    </xf>
    <xf numFmtId="4" fontId="96" fillId="0" borderId="0" xfId="50" applyNumberFormat="1" applyFont="1" applyBorder="1">
      <alignment/>
      <protection/>
    </xf>
    <xf numFmtId="4" fontId="6" fillId="33" borderId="15" xfId="50" applyNumberFormat="1" applyFont="1" applyFill="1" applyBorder="1">
      <alignment/>
      <protection/>
    </xf>
    <xf numFmtId="4" fontId="102" fillId="33" borderId="0" xfId="50" applyNumberFormat="1" applyFont="1" applyFill="1">
      <alignment/>
      <protection/>
    </xf>
    <xf numFmtId="4" fontId="92" fillId="0" borderId="0" xfId="50" applyNumberFormat="1" applyFont="1" applyFill="1">
      <alignment/>
      <protection/>
    </xf>
    <xf numFmtId="0" fontId="8" fillId="36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7" fillId="33" borderId="0" xfId="50" applyFont="1" applyFill="1">
      <alignment/>
      <protection/>
    </xf>
    <xf numFmtId="0" fontId="46" fillId="0" borderId="0" xfId="50" applyFont="1" applyFill="1" applyAlignment="1">
      <alignment wrapText="1"/>
      <protection/>
    </xf>
    <xf numFmtId="4" fontId="5" fillId="34" borderId="19" xfId="50" applyNumberFormat="1" applyFont="1" applyFill="1" applyBorder="1" applyAlignment="1">
      <alignment vertical="center" shrinkToFit="1"/>
      <protection/>
    </xf>
    <xf numFmtId="173" fontId="6" fillId="34" borderId="22" xfId="59" applyNumberFormat="1" applyFont="1" applyFill="1" applyBorder="1" applyAlignment="1">
      <alignment vertical="center" shrinkToFit="1"/>
    </xf>
    <xf numFmtId="4" fontId="5" fillId="34" borderId="53" xfId="50" applyNumberFormat="1" applyFont="1" applyFill="1" applyBorder="1" applyAlignment="1">
      <alignment vertical="center" shrinkToFit="1"/>
      <protection/>
    </xf>
    <xf numFmtId="4" fontId="5" fillId="34" borderId="21" xfId="50" applyNumberFormat="1" applyFont="1" applyFill="1" applyBorder="1" applyAlignment="1">
      <alignment vertical="center" shrinkToFit="1"/>
      <protection/>
    </xf>
    <xf numFmtId="4" fontId="5" fillId="34" borderId="22" xfId="50" applyNumberFormat="1" applyFont="1" applyFill="1" applyBorder="1" applyAlignment="1">
      <alignment vertical="center" shrinkToFit="1"/>
      <protection/>
    </xf>
    <xf numFmtId="4" fontId="5" fillId="34" borderId="52" xfId="50" applyNumberFormat="1" applyFont="1" applyFill="1" applyBorder="1" applyAlignment="1">
      <alignment vertical="center" shrinkToFit="1"/>
      <protection/>
    </xf>
    <xf numFmtId="4" fontId="5" fillId="34" borderId="31" xfId="50" applyNumberFormat="1" applyFont="1" applyFill="1" applyBorder="1" applyAlignment="1">
      <alignment vertical="center" shrinkToFit="1"/>
      <protection/>
    </xf>
    <xf numFmtId="4" fontId="5" fillId="34" borderId="19" xfId="50" applyNumberFormat="1" applyFont="1" applyFill="1" applyBorder="1" applyAlignment="1">
      <alignment horizontal="right" vertical="center" shrinkToFit="1"/>
      <protection/>
    </xf>
    <xf numFmtId="10" fontId="6" fillId="34" borderId="22" xfId="59" applyNumberFormat="1" applyFont="1" applyFill="1" applyBorder="1" applyAlignment="1">
      <alignment vertical="center" shrinkToFit="1"/>
    </xf>
    <xf numFmtId="4" fontId="6" fillId="14" borderId="17" xfId="50" applyNumberFormat="1" applyFont="1" applyFill="1" applyBorder="1" applyAlignment="1">
      <alignment shrinkToFit="1"/>
      <protection/>
    </xf>
    <xf numFmtId="4" fontId="5" fillId="15" borderId="54" xfId="50" applyNumberFormat="1" applyFont="1" applyFill="1" applyBorder="1" applyAlignment="1">
      <alignment shrinkToFit="1"/>
      <protection/>
    </xf>
    <xf numFmtId="4" fontId="5" fillId="15" borderId="55" xfId="50" applyNumberFormat="1" applyFont="1" applyFill="1" applyBorder="1" applyAlignment="1">
      <alignment shrinkToFit="1"/>
      <protection/>
    </xf>
    <xf numFmtId="4" fontId="5" fillId="15" borderId="32" xfId="50" applyNumberFormat="1" applyFont="1" applyFill="1" applyBorder="1" applyAlignment="1">
      <alignment shrinkToFit="1"/>
      <protection/>
    </xf>
    <xf numFmtId="4" fontId="13" fillId="15" borderId="56" xfId="50" applyNumberFormat="1" applyFont="1" applyFill="1" applyBorder="1" applyAlignment="1">
      <alignment shrinkToFit="1"/>
      <protection/>
    </xf>
    <xf numFmtId="4" fontId="13" fillId="15" borderId="57" xfId="50" applyNumberFormat="1" applyFont="1" applyFill="1" applyBorder="1" applyAlignment="1">
      <alignment shrinkToFit="1"/>
      <protection/>
    </xf>
    <xf numFmtId="4" fontId="13" fillId="15" borderId="27" xfId="50" applyNumberFormat="1" applyFont="1" applyFill="1" applyBorder="1" applyAlignment="1">
      <alignment shrinkToFit="1"/>
      <protection/>
    </xf>
    <xf numFmtId="4" fontId="13" fillId="15" borderId="58" xfId="50" applyNumberFormat="1" applyFont="1" applyFill="1" applyBorder="1" applyAlignment="1">
      <alignment shrinkToFit="1"/>
      <protection/>
    </xf>
    <xf numFmtId="4" fontId="13" fillId="15" borderId="59" xfId="50" applyNumberFormat="1" applyFont="1" applyFill="1" applyBorder="1" applyAlignment="1">
      <alignment shrinkToFit="1"/>
      <protection/>
    </xf>
    <xf numFmtId="4" fontId="13" fillId="15" borderId="60" xfId="50" applyNumberFormat="1" applyFont="1" applyFill="1" applyBorder="1" applyAlignment="1">
      <alignment shrinkToFit="1"/>
      <protection/>
    </xf>
    <xf numFmtId="4" fontId="6" fillId="15" borderId="17" xfId="50" applyNumberFormat="1" applyFont="1" applyFill="1" applyBorder="1" applyAlignment="1">
      <alignment shrinkToFit="1"/>
      <protection/>
    </xf>
    <xf numFmtId="4" fontId="13" fillId="15" borderId="27" xfId="50" applyNumberFormat="1" applyFont="1" applyFill="1" applyBorder="1" applyAlignment="1">
      <alignment horizontal="right" shrinkToFit="1"/>
      <protection/>
    </xf>
    <xf numFmtId="168" fontId="5" fillId="15" borderId="59" xfId="50" applyNumberFormat="1" applyFont="1" applyFill="1" applyBorder="1" applyAlignment="1">
      <alignment shrinkToFit="1"/>
      <protection/>
    </xf>
    <xf numFmtId="4" fontId="6" fillId="14" borderId="61" xfId="50" applyNumberFormat="1" applyFont="1" applyFill="1" applyBorder="1" applyAlignment="1">
      <alignment shrinkToFit="1"/>
      <protection/>
    </xf>
    <xf numFmtId="4" fontId="6" fillId="14" borderId="62" xfId="50" applyNumberFormat="1" applyFont="1" applyFill="1" applyBorder="1" applyAlignment="1">
      <alignment shrinkToFit="1"/>
      <protection/>
    </xf>
    <xf numFmtId="4" fontId="6" fillId="14" borderId="63" xfId="50" applyNumberFormat="1" applyFont="1" applyFill="1" applyBorder="1" applyAlignment="1">
      <alignment shrinkToFit="1"/>
      <protection/>
    </xf>
    <xf numFmtId="4" fontId="6" fillId="14" borderId="64" xfId="50" applyNumberFormat="1" applyFont="1" applyFill="1" applyBorder="1" applyAlignment="1">
      <alignment shrinkToFit="1"/>
      <protection/>
    </xf>
    <xf numFmtId="4" fontId="6" fillId="14" borderId="65" xfId="50" applyNumberFormat="1" applyFont="1" applyFill="1" applyBorder="1" applyAlignment="1">
      <alignment shrinkToFit="1"/>
      <protection/>
    </xf>
    <xf numFmtId="4" fontId="6" fillId="14" borderId="66" xfId="50" applyNumberFormat="1" applyFont="1" applyFill="1" applyBorder="1" applyAlignment="1">
      <alignment shrinkToFit="1"/>
      <protection/>
    </xf>
    <xf numFmtId="4" fontId="6" fillId="14" borderId="67" xfId="50" applyNumberFormat="1" applyFont="1" applyFill="1" applyBorder="1" applyAlignment="1">
      <alignment shrinkToFit="1"/>
      <protection/>
    </xf>
    <xf numFmtId="4" fontId="6" fillId="14" borderId="63" xfId="50" applyNumberFormat="1" applyFont="1" applyFill="1" applyBorder="1" applyAlignment="1">
      <alignment horizontal="right" shrinkToFit="1"/>
      <protection/>
    </xf>
    <xf numFmtId="168" fontId="6" fillId="14" borderId="65" xfId="50" applyNumberFormat="1" applyFont="1" applyFill="1" applyBorder="1" applyAlignment="1">
      <alignment shrinkToFit="1"/>
      <protection/>
    </xf>
    <xf numFmtId="4" fontId="5" fillId="9" borderId="19" xfId="50" applyNumberFormat="1" applyFont="1" applyFill="1" applyBorder="1" applyAlignment="1">
      <alignment shrinkToFit="1"/>
      <protection/>
    </xf>
    <xf numFmtId="4" fontId="5" fillId="9" borderId="68" xfId="50" applyNumberFormat="1" applyFont="1" applyFill="1" applyBorder="1" applyAlignment="1">
      <alignment shrinkToFit="1"/>
      <protection/>
    </xf>
    <xf numFmtId="4" fontId="5" fillId="9" borderId="53" xfId="50" applyNumberFormat="1" applyFont="1" applyFill="1" applyBorder="1" applyAlignment="1">
      <alignment shrinkToFit="1"/>
      <protection/>
    </xf>
    <xf numFmtId="4" fontId="6" fillId="9" borderId="52" xfId="50" applyNumberFormat="1" applyFont="1" applyFill="1" applyBorder="1" applyAlignment="1">
      <alignment shrinkToFit="1"/>
      <protection/>
    </xf>
    <xf numFmtId="4" fontId="13" fillId="9" borderId="21" xfId="50" applyNumberFormat="1" applyFont="1" applyFill="1" applyBorder="1" applyAlignment="1">
      <alignment shrinkToFit="1"/>
      <protection/>
    </xf>
    <xf numFmtId="4" fontId="13" fillId="9" borderId="22" xfId="50" applyNumberFormat="1" applyFont="1" applyFill="1" applyBorder="1" applyAlignment="1">
      <alignment shrinkToFit="1"/>
      <protection/>
    </xf>
    <xf numFmtId="4" fontId="13" fillId="9" borderId="19" xfId="50" applyNumberFormat="1" applyFont="1" applyFill="1" applyBorder="1" applyAlignment="1">
      <alignment shrinkToFit="1"/>
      <protection/>
    </xf>
    <xf numFmtId="4" fontId="13" fillId="9" borderId="31" xfId="50" applyNumberFormat="1" applyFont="1" applyFill="1" applyBorder="1" applyAlignment="1">
      <alignment shrinkToFit="1"/>
      <protection/>
    </xf>
    <xf numFmtId="4" fontId="6" fillId="9" borderId="17" xfId="50" applyNumberFormat="1" applyFont="1" applyFill="1" applyBorder="1" applyAlignment="1">
      <alignment shrinkToFit="1"/>
      <protection/>
    </xf>
    <xf numFmtId="4" fontId="5" fillId="9" borderId="19" xfId="50" applyNumberFormat="1" applyFont="1" applyFill="1" applyBorder="1" applyAlignment="1">
      <alignment horizontal="right" shrinkToFit="1"/>
      <protection/>
    </xf>
    <xf numFmtId="168" fontId="5" fillId="9" borderId="22" xfId="50" applyNumberFormat="1" applyFont="1" applyFill="1" applyBorder="1" applyAlignment="1">
      <alignment shrinkToFit="1"/>
      <protection/>
    </xf>
    <xf numFmtId="4" fontId="58" fillId="33" borderId="10" xfId="50" applyNumberFormat="1" applyFont="1" applyFill="1" applyBorder="1" applyAlignment="1">
      <alignment shrinkToFit="1"/>
      <protection/>
    </xf>
    <xf numFmtId="173" fontId="39" fillId="33" borderId="11" xfId="59" applyNumberFormat="1" applyFont="1" applyFill="1" applyBorder="1" applyAlignment="1">
      <alignment shrinkToFit="1"/>
    </xf>
    <xf numFmtId="0" fontId="4" fillId="38" borderId="0" xfId="50" applyFont="1" applyFill="1">
      <alignment/>
      <protection/>
    </xf>
    <xf numFmtId="0" fontId="4" fillId="38" borderId="0" xfId="50" applyFont="1" applyFill="1" applyAlignment="1">
      <alignment/>
      <protection/>
    </xf>
    <xf numFmtId="173" fontId="4" fillId="38" borderId="0" xfId="59" applyNumberFormat="1" applyFont="1" applyFill="1" applyAlignment="1">
      <alignment/>
    </xf>
    <xf numFmtId="4" fontId="21" fillId="38" borderId="0" xfId="50" applyNumberFormat="1" applyFont="1" applyFill="1" applyAlignment="1">
      <alignment/>
      <protection/>
    </xf>
    <xf numFmtId="0" fontId="4" fillId="38" borderId="0" xfId="50" applyFont="1" applyFill="1" applyAlignment="1">
      <alignment horizontal="right"/>
      <protection/>
    </xf>
    <xf numFmtId="173" fontId="6" fillId="38" borderId="0" xfId="59" applyNumberFormat="1" applyFont="1" applyFill="1" applyAlignment="1" applyProtection="1">
      <alignment/>
      <protection locked="0"/>
    </xf>
    <xf numFmtId="4" fontId="23" fillId="38" borderId="0" xfId="50" applyNumberFormat="1" applyFont="1" applyFill="1">
      <alignment/>
      <protection/>
    </xf>
    <xf numFmtId="3" fontId="6" fillId="38" borderId="0" xfId="50" applyNumberFormat="1" applyFont="1" applyFill="1">
      <alignment/>
      <protection/>
    </xf>
    <xf numFmtId="0" fontId="6" fillId="38" borderId="0" xfId="50" applyFont="1" applyFill="1" applyAlignment="1">
      <alignment horizontal="right"/>
      <protection/>
    </xf>
    <xf numFmtId="4" fontId="41" fillId="38" borderId="0" xfId="50" applyNumberFormat="1" applyFont="1" applyFill="1">
      <alignment/>
      <protection/>
    </xf>
    <xf numFmtId="0" fontId="34" fillId="38" borderId="0" xfId="50" applyFont="1" applyFill="1" applyAlignment="1">
      <alignment horizontal="right"/>
      <protection/>
    </xf>
    <xf numFmtId="10" fontId="34" fillId="38" borderId="0" xfId="59" applyNumberFormat="1" applyFont="1" applyFill="1" applyAlignment="1">
      <alignment/>
    </xf>
    <xf numFmtId="0" fontId="4" fillId="38" borderId="0" xfId="50" applyFont="1" applyFill="1" applyAlignment="1">
      <alignment horizontal="center"/>
      <protection/>
    </xf>
    <xf numFmtId="3" fontId="9" fillId="33" borderId="69" xfId="50" applyNumberFormat="1" applyFont="1" applyFill="1" applyBorder="1" applyAlignment="1">
      <alignment horizontal="center"/>
      <protection/>
    </xf>
    <xf numFmtId="3" fontId="9" fillId="33" borderId="70" xfId="50" applyNumberFormat="1" applyFont="1" applyFill="1" applyBorder="1" applyAlignment="1">
      <alignment horizontal="center"/>
      <protection/>
    </xf>
    <xf numFmtId="4" fontId="6" fillId="14" borderId="62" xfId="50" applyNumberFormat="1" applyFont="1" applyFill="1" applyBorder="1" applyAlignment="1">
      <alignment horizontal="center" shrinkToFit="1"/>
      <protection/>
    </xf>
    <xf numFmtId="4" fontId="6" fillId="14" borderId="66" xfId="50" applyNumberFormat="1" applyFont="1" applyFill="1" applyBorder="1" applyAlignment="1">
      <alignment horizontal="center" shrinkToFit="1"/>
      <protection/>
    </xf>
    <xf numFmtId="4" fontId="5" fillId="9" borderId="53" xfId="50" applyNumberFormat="1" applyFont="1" applyFill="1" applyBorder="1" applyAlignment="1">
      <alignment horizontal="center" shrinkToFit="1"/>
      <protection/>
    </xf>
    <xf numFmtId="4" fontId="5" fillId="9" borderId="52" xfId="50" applyNumberFormat="1" applyFont="1" applyFill="1" applyBorder="1" applyAlignment="1">
      <alignment horizontal="center" shrinkToFit="1"/>
      <protection/>
    </xf>
    <xf numFmtId="4" fontId="5" fillId="9" borderId="68" xfId="50" applyNumberFormat="1" applyFont="1" applyFill="1" applyBorder="1" applyAlignment="1">
      <alignment horizontal="center" shrinkToFit="1"/>
      <protection/>
    </xf>
    <xf numFmtId="171" fontId="6" fillId="14" borderId="61" xfId="50" applyNumberFormat="1" applyFont="1" applyFill="1" applyBorder="1" applyAlignment="1">
      <alignment horizontal="center" shrinkToFit="1"/>
      <protection/>
    </xf>
    <xf numFmtId="171" fontId="6" fillId="14" borderId="66" xfId="50" applyNumberFormat="1" applyFont="1" applyFill="1" applyBorder="1" applyAlignment="1">
      <alignment horizontal="center" shrinkToFit="1"/>
      <protection/>
    </xf>
    <xf numFmtId="3" fontId="39" fillId="33" borderId="18" xfId="50" applyNumberFormat="1" applyFont="1" applyFill="1" applyBorder="1" applyAlignment="1">
      <alignment horizontal="center" shrinkToFit="1"/>
      <protection/>
    </xf>
    <xf numFmtId="3" fontId="39" fillId="33" borderId="29" xfId="50" applyNumberFormat="1" applyFont="1" applyFill="1" applyBorder="1" applyAlignment="1">
      <alignment horizontal="center" shrinkToFit="1"/>
      <protection/>
    </xf>
    <xf numFmtId="3" fontId="39" fillId="33" borderId="18" xfId="50" applyNumberFormat="1" applyFont="1" applyFill="1" applyBorder="1" applyAlignment="1">
      <alignment horizontal="center"/>
      <protection/>
    </xf>
    <xf numFmtId="3" fontId="39" fillId="33" borderId="29" xfId="50" applyNumberFormat="1" applyFont="1" applyFill="1" applyBorder="1" applyAlignment="1">
      <alignment horizontal="center"/>
      <protection/>
    </xf>
    <xf numFmtId="3" fontId="6" fillId="33" borderId="69" xfId="50" applyNumberFormat="1" applyFont="1" applyFill="1" applyBorder="1" applyAlignment="1">
      <alignment horizontal="center"/>
      <protection/>
    </xf>
    <xf numFmtId="3" fontId="6" fillId="33" borderId="70" xfId="50" applyNumberFormat="1" applyFont="1" applyFill="1" applyBorder="1" applyAlignment="1">
      <alignment horizontal="center"/>
      <protection/>
    </xf>
    <xf numFmtId="0" fontId="6" fillId="33" borderId="71" xfId="50" applyFont="1" applyFill="1" applyBorder="1" applyAlignment="1">
      <alignment horizontal="center"/>
      <protection/>
    </xf>
    <xf numFmtId="0" fontId="6" fillId="33" borderId="70" xfId="50" applyFont="1" applyFill="1" applyBorder="1" applyAlignment="1">
      <alignment horizontal="center"/>
      <protection/>
    </xf>
    <xf numFmtId="3" fontId="6" fillId="33" borderId="72" xfId="50" applyNumberFormat="1" applyFont="1" applyFill="1" applyBorder="1" applyAlignment="1">
      <alignment horizontal="center"/>
      <protection/>
    </xf>
    <xf numFmtId="4" fontId="6" fillId="34" borderId="15" xfId="50" applyNumberFormat="1" applyFont="1" applyFill="1" applyBorder="1" applyAlignment="1">
      <alignment horizontal="center" shrinkToFit="1"/>
      <protection/>
    </xf>
    <xf numFmtId="4" fontId="6" fillId="34" borderId="29" xfId="50" applyNumberFormat="1" applyFont="1" applyFill="1" applyBorder="1" applyAlignment="1">
      <alignment horizontal="center" shrinkToFit="1"/>
      <protection/>
    </xf>
    <xf numFmtId="4" fontId="5" fillId="15" borderId="55" xfId="50" applyNumberFormat="1" applyFont="1" applyFill="1" applyBorder="1" applyAlignment="1">
      <alignment horizontal="center" shrinkToFit="1"/>
      <protection/>
    </xf>
    <xf numFmtId="4" fontId="5" fillId="15" borderId="73" xfId="50" applyNumberFormat="1" applyFont="1" applyFill="1" applyBorder="1" applyAlignment="1">
      <alignment horizontal="center" shrinkToFit="1"/>
      <protection/>
    </xf>
    <xf numFmtId="4" fontId="5" fillId="15" borderId="74" xfId="50" applyNumberFormat="1" applyFont="1" applyFill="1" applyBorder="1" applyAlignment="1">
      <alignment horizontal="center" shrinkToFit="1"/>
      <protection/>
    </xf>
    <xf numFmtId="171" fontId="6" fillId="34" borderId="18" xfId="50" applyNumberFormat="1" applyFont="1" applyFill="1" applyBorder="1" applyAlignment="1">
      <alignment horizontal="center"/>
      <protection/>
    </xf>
    <xf numFmtId="171" fontId="6" fillId="34" borderId="29" xfId="50" applyNumberFormat="1" applyFont="1" applyFill="1" applyBorder="1" applyAlignment="1">
      <alignment horizontal="center"/>
      <protection/>
    </xf>
    <xf numFmtId="0" fontId="5" fillId="34" borderId="10" xfId="50" applyFont="1" applyFill="1" applyBorder="1" applyAlignment="1">
      <alignment vertical="center"/>
      <protection/>
    </xf>
    <xf numFmtId="0" fontId="5" fillId="34" borderId="15" xfId="50" applyFont="1" applyFill="1" applyBorder="1" applyAlignment="1">
      <alignment vertical="center"/>
      <protection/>
    </xf>
    <xf numFmtId="0" fontId="5" fillId="33" borderId="15" xfId="50" applyFont="1" applyFill="1" applyBorder="1" applyAlignment="1" applyProtection="1">
      <alignment vertical="center" wrapText="1"/>
      <protection locked="0"/>
    </xf>
    <xf numFmtId="0" fontId="5" fillId="33" borderId="29" xfId="50" applyFont="1" applyFill="1" applyBorder="1" applyAlignment="1" applyProtection="1">
      <alignment vertical="center" wrapText="1"/>
      <protection locked="0"/>
    </xf>
    <xf numFmtId="0" fontId="6" fillId="33" borderId="10" xfId="50" applyFont="1" applyFill="1" applyBorder="1" applyAlignment="1">
      <alignment horizontal="left"/>
      <protection/>
    </xf>
    <xf numFmtId="0" fontId="6" fillId="33" borderId="15" xfId="50" applyFont="1" applyFill="1" applyBorder="1" applyAlignment="1">
      <alignment horizontal="left"/>
      <protection/>
    </xf>
    <xf numFmtId="0" fontId="6" fillId="33" borderId="24" xfId="50" applyFont="1" applyFill="1" applyBorder="1" applyAlignment="1">
      <alignment vertical="center"/>
      <protection/>
    </xf>
    <xf numFmtId="0" fontId="6" fillId="33" borderId="13" xfId="50" applyFont="1" applyFill="1" applyBorder="1" applyAlignment="1">
      <alignment vertical="center"/>
      <protection/>
    </xf>
    <xf numFmtId="0" fontId="39" fillId="33" borderId="10" xfId="50" applyFont="1" applyFill="1" applyBorder="1" applyAlignment="1">
      <alignment horizontal="right" vertical="center"/>
      <protection/>
    </xf>
    <xf numFmtId="0" fontId="39" fillId="33" borderId="15" xfId="50" applyFont="1" applyFill="1" applyBorder="1" applyAlignment="1">
      <alignment horizontal="right" vertical="center"/>
      <protection/>
    </xf>
    <xf numFmtId="0" fontId="39" fillId="33" borderId="10" xfId="50" applyFont="1" applyFill="1" applyBorder="1" applyAlignment="1">
      <alignment vertical="center"/>
      <protection/>
    </xf>
    <xf numFmtId="0" fontId="39" fillId="33" borderId="15" xfId="50" applyFont="1" applyFill="1" applyBorder="1" applyAlignment="1">
      <alignment vertical="center"/>
      <protection/>
    </xf>
    <xf numFmtId="0" fontId="5" fillId="34" borderId="21" xfId="50" applyFont="1" applyFill="1" applyBorder="1" applyAlignment="1">
      <alignment vertical="center" wrapText="1"/>
      <protection/>
    </xf>
    <xf numFmtId="0" fontId="5" fillId="34" borderId="22" xfId="50" applyFont="1" applyFill="1" applyBorder="1" applyAlignment="1">
      <alignment vertical="center" wrapText="1"/>
      <protection/>
    </xf>
    <xf numFmtId="0" fontId="5" fillId="33" borderId="10" xfId="50" applyFont="1" applyFill="1" applyBorder="1" applyAlignment="1">
      <alignment horizontal="left" vertical="center"/>
      <protection/>
    </xf>
    <xf numFmtId="0" fontId="5" fillId="33" borderId="15" xfId="50" applyFont="1" applyFill="1" applyBorder="1" applyAlignment="1">
      <alignment horizontal="left" vertical="center"/>
      <protection/>
    </xf>
    <xf numFmtId="0" fontId="6" fillId="33" borderId="10" xfId="50" applyFont="1" applyFill="1" applyBorder="1" applyAlignment="1">
      <alignment vertical="center"/>
      <protection/>
    </xf>
    <xf numFmtId="0" fontId="6" fillId="33" borderId="15" xfId="50" applyFont="1" applyFill="1" applyBorder="1" applyAlignment="1">
      <alignment vertical="center"/>
      <protection/>
    </xf>
    <xf numFmtId="0" fontId="38" fillId="33" borderId="10" xfId="50" applyFont="1" applyFill="1" applyBorder="1" applyAlignment="1">
      <alignment horizontal="left" vertical="center"/>
      <protection/>
    </xf>
    <xf numFmtId="0" fontId="38" fillId="33" borderId="15" xfId="50" applyFont="1" applyFill="1" applyBorder="1" applyAlignment="1">
      <alignment horizontal="left" vertical="center"/>
      <protection/>
    </xf>
    <xf numFmtId="0" fontId="32" fillId="33" borderId="17" xfId="50" applyFont="1" applyFill="1" applyBorder="1" applyAlignment="1">
      <alignment horizontal="left"/>
      <protection/>
    </xf>
    <xf numFmtId="0" fontId="32" fillId="33" borderId="0" xfId="50" applyFont="1" applyFill="1" applyBorder="1" applyAlignment="1">
      <alignment horizontal="left"/>
      <protection/>
    </xf>
    <xf numFmtId="0" fontId="6" fillId="33" borderId="10" xfId="50" applyFont="1" applyFill="1" applyBorder="1" applyAlignment="1">
      <alignment horizontal="center"/>
      <protection/>
    </xf>
    <xf numFmtId="0" fontId="6" fillId="33" borderId="15" xfId="50" applyFont="1" applyFill="1" applyBorder="1" applyAlignment="1">
      <alignment horizontal="center"/>
      <protection/>
    </xf>
    <xf numFmtId="0" fontId="6" fillId="33" borderId="75" xfId="50" applyFont="1" applyFill="1" applyBorder="1" applyAlignment="1">
      <alignment horizontal="center" vertical="center" wrapText="1"/>
      <protection/>
    </xf>
    <xf numFmtId="0" fontId="6" fillId="33" borderId="76" xfId="50" applyFont="1" applyFill="1" applyBorder="1" applyAlignment="1">
      <alignment horizontal="center" vertical="center" wrapText="1"/>
      <protection/>
    </xf>
    <xf numFmtId="0" fontId="6" fillId="33" borderId="77" xfId="50" applyFont="1" applyFill="1" applyBorder="1" applyAlignment="1">
      <alignment horizontal="center" vertical="center" wrapText="1"/>
      <protection/>
    </xf>
    <xf numFmtId="0" fontId="12" fillId="33" borderId="50" xfId="50" applyFont="1" applyFill="1" applyBorder="1" applyAlignment="1">
      <alignment horizontal="center" vertical="center" wrapText="1"/>
      <protection/>
    </xf>
    <xf numFmtId="0" fontId="12" fillId="33" borderId="16" xfId="50" applyFont="1" applyFill="1" applyBorder="1" applyAlignment="1">
      <alignment horizontal="center" vertical="center" wrapText="1"/>
      <protection/>
    </xf>
    <xf numFmtId="0" fontId="12" fillId="33" borderId="78" xfId="50" applyFont="1" applyFill="1" applyBorder="1" applyAlignment="1">
      <alignment horizontal="center" vertical="center" wrapText="1"/>
      <protection/>
    </xf>
    <xf numFmtId="0" fontId="33" fillId="33" borderId="17" xfId="50" applyFont="1" applyFill="1" applyBorder="1" applyAlignment="1">
      <alignment horizontal="left"/>
      <protection/>
    </xf>
    <xf numFmtId="0" fontId="33" fillId="33" borderId="0" xfId="50" applyFont="1" applyFill="1" applyBorder="1" applyAlignment="1">
      <alignment horizontal="left"/>
      <protection/>
    </xf>
    <xf numFmtId="0" fontId="4" fillId="33" borderId="0" xfId="50" applyFont="1" applyFill="1" applyAlignment="1">
      <alignment horizontal="right"/>
      <protection/>
    </xf>
    <xf numFmtId="4" fontId="40" fillId="0" borderId="0" xfId="50" applyNumberFormat="1" applyFont="1" applyBorder="1" applyAlignment="1">
      <alignment horizontal="left"/>
      <protection/>
    </xf>
    <xf numFmtId="0" fontId="4" fillId="33" borderId="40" xfId="50" applyFont="1" applyFill="1" applyBorder="1" applyAlignment="1">
      <alignment horizontal="right"/>
      <protection/>
    </xf>
    <xf numFmtId="0" fontId="4" fillId="33" borderId="41" xfId="50" applyFont="1" applyFill="1" applyBorder="1" applyAlignment="1">
      <alignment horizontal="right"/>
      <protection/>
    </xf>
    <xf numFmtId="0" fontId="31" fillId="33" borderId="79" xfId="50" applyFont="1" applyFill="1" applyBorder="1" applyAlignment="1">
      <alignment horizontal="center" vertical="center"/>
      <protection/>
    </xf>
    <xf numFmtId="0" fontId="31" fillId="33" borderId="80" xfId="50" applyFont="1" applyFill="1" applyBorder="1" applyAlignment="1">
      <alignment horizontal="center" vertical="center"/>
      <protection/>
    </xf>
    <xf numFmtId="0" fontId="11" fillId="33" borderId="61" xfId="50" applyFont="1" applyFill="1" applyBorder="1" applyAlignment="1">
      <alignment horizontal="center" vertical="center"/>
      <protection/>
    </xf>
    <xf numFmtId="0" fontId="11" fillId="33" borderId="81" xfId="50" applyFont="1" applyFill="1" applyBorder="1" applyAlignment="1">
      <alignment horizontal="center" vertical="center"/>
      <protection/>
    </xf>
    <xf numFmtId="0" fontId="11" fillId="33" borderId="66" xfId="50" applyFont="1" applyFill="1" applyBorder="1" applyAlignment="1">
      <alignment horizontal="center" vertical="center"/>
      <protection/>
    </xf>
    <xf numFmtId="0" fontId="7" fillId="33" borderId="41" xfId="50" applyFont="1" applyFill="1" applyBorder="1" applyAlignment="1">
      <alignment horizontal="center"/>
      <protection/>
    </xf>
    <xf numFmtId="0" fontId="7" fillId="33" borderId="78" xfId="50" applyFont="1" applyFill="1" applyBorder="1" applyAlignment="1">
      <alignment horizontal="center"/>
      <protection/>
    </xf>
    <xf numFmtId="0" fontId="3" fillId="33" borderId="48" xfId="50" applyFont="1" applyFill="1" applyBorder="1" applyAlignment="1">
      <alignment horizontal="center" vertical="center" wrapText="1"/>
      <protection/>
    </xf>
    <xf numFmtId="0" fontId="3" fillId="33" borderId="49" xfId="50" applyFont="1" applyFill="1" applyBorder="1" applyAlignment="1">
      <alignment horizontal="center" vertical="center" wrapText="1"/>
      <protection/>
    </xf>
    <xf numFmtId="0" fontId="3" fillId="33" borderId="50" xfId="50" applyFont="1" applyFill="1" applyBorder="1" applyAlignment="1">
      <alignment horizontal="center" vertical="center" wrapText="1"/>
      <protection/>
    </xf>
    <xf numFmtId="0" fontId="3" fillId="33" borderId="23" xfId="50" applyFont="1" applyFill="1" applyBorder="1" applyAlignment="1">
      <alignment horizontal="center" vertical="center" wrapText="1"/>
      <protection/>
    </xf>
    <xf numFmtId="0" fontId="3" fillId="33" borderId="51" xfId="50" applyFont="1" applyFill="1" applyBorder="1" applyAlignment="1">
      <alignment horizontal="center" vertical="center" wrapText="1"/>
      <protection/>
    </xf>
    <xf numFmtId="0" fontId="3" fillId="33" borderId="32" xfId="50" applyFont="1" applyFill="1" applyBorder="1" applyAlignment="1">
      <alignment horizontal="center" vertical="center" wrapText="1"/>
      <protection/>
    </xf>
    <xf numFmtId="0" fontId="5" fillId="33" borderId="27" xfId="50" applyFont="1" applyFill="1" applyBorder="1" applyAlignment="1">
      <alignment horizontal="center" vertical="center"/>
      <protection/>
    </xf>
    <xf numFmtId="0" fontId="5" fillId="33" borderId="77" xfId="50" applyFont="1" applyFill="1" applyBorder="1" applyAlignment="1">
      <alignment horizontal="center" vertical="center"/>
      <protection/>
    </xf>
    <xf numFmtId="0" fontId="5" fillId="33" borderId="28" xfId="50" applyFont="1" applyFill="1" applyBorder="1" applyAlignment="1">
      <alignment horizontal="center" vertical="center"/>
      <protection/>
    </xf>
    <xf numFmtId="0" fontId="5" fillId="33" borderId="82" xfId="50" applyFont="1" applyFill="1" applyBorder="1" applyAlignment="1">
      <alignment horizontal="center" vertical="center"/>
      <protection/>
    </xf>
    <xf numFmtId="0" fontId="5" fillId="33" borderId="56" xfId="50" applyFont="1" applyFill="1" applyBorder="1" applyAlignment="1">
      <alignment horizontal="center" vertical="center"/>
      <protection/>
    </xf>
    <xf numFmtId="0" fontId="5" fillId="33" borderId="83" xfId="50" applyFont="1" applyFill="1" applyBorder="1" applyAlignment="1">
      <alignment horizontal="center" vertical="center"/>
      <protection/>
    </xf>
    <xf numFmtId="0" fontId="5" fillId="33" borderId="59" xfId="50" applyFont="1" applyFill="1" applyBorder="1" applyAlignment="1">
      <alignment horizontal="center" vertical="center"/>
      <protection/>
    </xf>
    <xf numFmtId="0" fontId="5" fillId="33" borderId="84" xfId="50" applyFont="1" applyFill="1" applyBorder="1" applyAlignment="1">
      <alignment horizontal="center" vertical="center"/>
      <protection/>
    </xf>
    <xf numFmtId="0" fontId="5" fillId="33" borderId="85" xfId="50" applyFont="1" applyFill="1" applyBorder="1" applyAlignment="1">
      <alignment horizontal="center" vertical="center"/>
      <protection/>
    </xf>
    <xf numFmtId="0" fontId="5" fillId="33" borderId="78" xfId="50" applyFont="1" applyFill="1" applyBorder="1" applyAlignment="1">
      <alignment horizontal="center" vertical="center"/>
      <protection/>
    </xf>
    <xf numFmtId="0" fontId="5" fillId="33" borderId="69" xfId="50" applyFont="1" applyFill="1" applyBorder="1" applyAlignment="1">
      <alignment horizontal="center" vertical="center"/>
      <protection/>
    </xf>
    <xf numFmtId="0" fontId="5" fillId="33" borderId="72" xfId="50" applyFont="1" applyFill="1" applyBorder="1" applyAlignment="1">
      <alignment horizontal="center" vertical="center"/>
      <protection/>
    </xf>
    <xf numFmtId="0" fontId="5" fillId="33" borderId="70" xfId="50" applyFont="1" applyFill="1" applyBorder="1" applyAlignment="1">
      <alignment horizontal="center" vertical="center"/>
      <protection/>
    </xf>
    <xf numFmtId="0" fontId="5" fillId="33" borderId="72" xfId="50" applyFont="1" applyFill="1" applyBorder="1" applyAlignment="1">
      <alignment horizontal="center"/>
      <protection/>
    </xf>
    <xf numFmtId="0" fontId="5" fillId="33" borderId="70" xfId="50" applyFont="1" applyFill="1" applyBorder="1" applyAlignment="1">
      <alignment horizontal="center"/>
      <protection/>
    </xf>
    <xf numFmtId="0" fontId="5" fillId="9" borderId="21" xfId="50" applyFont="1" applyFill="1" applyBorder="1" applyAlignment="1">
      <alignment vertical="center" wrapText="1"/>
      <protection/>
    </xf>
    <xf numFmtId="0" fontId="5" fillId="9" borderId="22" xfId="50" applyFont="1" applyFill="1" applyBorder="1" applyAlignment="1">
      <alignment vertical="center" wrapText="1"/>
      <protection/>
    </xf>
    <xf numFmtId="0" fontId="5" fillId="33" borderId="10" xfId="50" applyFont="1" applyFill="1" applyBorder="1" applyAlignment="1">
      <alignment vertical="center"/>
      <protection/>
    </xf>
    <xf numFmtId="0" fontId="5" fillId="33" borderId="15" xfId="50" applyFont="1" applyFill="1" applyBorder="1" applyAlignment="1">
      <alignment vertical="center"/>
      <protection/>
    </xf>
    <xf numFmtId="0" fontId="6" fillId="14" borderId="10" xfId="50" applyFont="1" applyFill="1" applyBorder="1" applyAlignment="1">
      <alignment vertical="center"/>
      <protection/>
    </xf>
    <xf numFmtId="0" fontId="6" fillId="14" borderId="15" xfId="50" applyFont="1" applyFill="1" applyBorder="1" applyAlignment="1">
      <alignment vertical="center"/>
      <protection/>
    </xf>
    <xf numFmtId="0" fontId="6" fillId="15" borderId="10" xfId="50" applyFont="1" applyFill="1" applyBorder="1" applyAlignment="1">
      <alignment vertical="center"/>
      <protection/>
    </xf>
    <xf numFmtId="0" fontId="6" fillId="15" borderId="15" xfId="50" applyFont="1" applyFill="1" applyBorder="1" applyAlignment="1">
      <alignment vertical="center"/>
      <protection/>
    </xf>
    <xf numFmtId="0" fontId="5" fillId="34" borderId="53" xfId="50" applyFont="1" applyFill="1" applyBorder="1" applyAlignment="1">
      <alignment vertical="center" wrapText="1"/>
      <protection/>
    </xf>
    <xf numFmtId="0" fontId="5" fillId="34" borderId="52" xfId="50" applyFont="1" applyFill="1" applyBorder="1" applyAlignment="1">
      <alignment vertical="center" wrapText="1"/>
      <protection/>
    </xf>
    <xf numFmtId="0" fontId="5" fillId="15" borderId="10" xfId="50" applyFont="1" applyFill="1" applyBorder="1" applyAlignment="1">
      <alignment vertical="center"/>
      <protection/>
    </xf>
    <xf numFmtId="0" fontId="5" fillId="15" borderId="15" xfId="50" applyFont="1" applyFill="1" applyBorder="1" applyAlignment="1">
      <alignment vertical="center"/>
      <protection/>
    </xf>
    <xf numFmtId="165" fontId="6" fillId="33" borderId="10" xfId="50" applyNumberFormat="1" applyFont="1" applyFill="1" applyBorder="1" applyAlignment="1">
      <alignment vertical="center"/>
      <protection/>
    </xf>
    <xf numFmtId="165" fontId="6" fillId="33" borderId="15" xfId="50" applyNumberFormat="1" applyFont="1" applyFill="1" applyBorder="1" applyAlignment="1">
      <alignment vertical="center"/>
      <protection/>
    </xf>
  </cellXfs>
  <cellStyles count="5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Atdalītāji 2" xfId="40"/>
    <cellStyle name="Brīdinājuma teksts" xfId="41"/>
    <cellStyle name="Ievade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_Aglonas PrIP 2011" xfId="49"/>
    <cellStyle name="Normal_Cash flow_Malpils" xfId="50"/>
    <cellStyle name="Normal_FA_tabulas_Baldone 2" xfId="51"/>
    <cellStyle name="Nosaukums" xfId="52"/>
    <cellStyle name="Parastais 2" xfId="53"/>
    <cellStyle name="Parastais 3" xfId="54"/>
    <cellStyle name="Paskaidrojošs teksts" xfId="55"/>
    <cellStyle name="Pārbaudes šūna" xfId="56"/>
    <cellStyle name="Piezīme" xfId="57"/>
    <cellStyle name="Piezīme 2" xfId="58"/>
    <cellStyle name="Percent" xfId="59"/>
    <cellStyle name="Procenti 2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K94"/>
  <sheetViews>
    <sheetView showGridLines="0" tabSelected="1" view="pageBreakPreview" zoomScale="90" zoomScaleNormal="80" zoomScaleSheetLayoutView="90" zoomScalePageLayoutView="80" workbookViewId="0" topLeftCell="A43">
      <selection activeCell="BM28" sqref="BM28"/>
    </sheetView>
  </sheetViews>
  <sheetFormatPr defaultColWidth="8.00390625" defaultRowHeight="12.75"/>
  <cols>
    <col min="1" max="1" width="32.57421875" style="10" customWidth="1"/>
    <col min="2" max="2" width="26.7109375" style="10" customWidth="1"/>
    <col min="3" max="3" width="18.140625" style="10" customWidth="1"/>
    <col min="4" max="4" width="12.00390625" style="10" customWidth="1"/>
    <col min="5" max="5" width="14.57421875" style="10" hidden="1" customWidth="1"/>
    <col min="6" max="6" width="16.421875" style="10" hidden="1" customWidth="1"/>
    <col min="7" max="7" width="13.421875" style="10" hidden="1" customWidth="1"/>
    <col min="8" max="9" width="13.421875" style="10" customWidth="1"/>
    <col min="10" max="10" width="6.28125" style="10" hidden="1" customWidth="1"/>
    <col min="11" max="25" width="9.57421875" style="10" hidden="1" customWidth="1"/>
    <col min="26" max="26" width="10.28125" style="10" hidden="1" customWidth="1"/>
    <col min="27" max="27" width="10.57421875" style="10" hidden="1" customWidth="1"/>
    <col min="28" max="29" width="10.00390625" style="10" hidden="1" customWidth="1"/>
    <col min="30" max="30" width="10.8515625" style="10" hidden="1" customWidth="1"/>
    <col min="31" max="34" width="10.00390625" style="10" hidden="1" customWidth="1"/>
    <col min="35" max="42" width="9.7109375" style="10" hidden="1" customWidth="1"/>
    <col min="43" max="53" width="10.00390625" style="10" hidden="1" customWidth="1"/>
    <col min="54" max="58" width="10.140625" style="10" hidden="1" customWidth="1"/>
    <col min="59" max="70" width="10.140625" style="10" customWidth="1"/>
    <col min="71" max="71" width="10.140625" style="10" hidden="1" customWidth="1"/>
    <col min="72" max="82" width="10.28125" style="10" hidden="1" customWidth="1"/>
    <col min="83" max="83" width="0.71875" style="10" customWidth="1"/>
    <col min="84" max="84" width="12.8515625" style="10" customWidth="1"/>
    <col min="85" max="85" width="8.7109375" style="10" customWidth="1"/>
    <col min="86" max="89" width="9.7109375" style="10" customWidth="1"/>
    <col min="90" max="90" width="11.8515625" style="10" customWidth="1"/>
    <col min="91" max="91" width="2.28125" style="10" customWidth="1"/>
    <col min="92" max="92" width="13.140625" style="45" customWidth="1"/>
    <col min="93" max="93" width="10.8515625" style="10" customWidth="1"/>
    <col min="94" max="94" width="19.57421875" style="11" customWidth="1"/>
    <col min="95" max="95" width="12.57421875" style="11" customWidth="1"/>
    <col min="96" max="96" width="11.7109375" style="11" customWidth="1"/>
    <col min="97" max="97" width="8.00390625" style="11" customWidth="1"/>
    <col min="98" max="98" width="9.7109375" style="11" customWidth="1"/>
    <col min="99" max="99" width="11.57421875" style="11" customWidth="1"/>
    <col min="100" max="141" width="8.00390625" style="11" customWidth="1"/>
    <col min="142" max="16384" width="8.00390625" style="10" customWidth="1"/>
  </cols>
  <sheetData>
    <row r="1" spans="2:141" s="3" customFormat="1" ht="18.75" customHeight="1" hidden="1">
      <c r="B1" s="376">
        <f>G1-A1</f>
        <v>0</v>
      </c>
      <c r="C1" s="377" t="s">
        <v>63</v>
      </c>
      <c r="D1" s="378" t="s">
        <v>37</v>
      </c>
      <c r="E1" s="509" t="s">
        <v>27</v>
      </c>
      <c r="F1" s="509"/>
      <c r="H1" s="322">
        <v>0.056</v>
      </c>
      <c r="I1" s="375"/>
      <c r="J1" s="62"/>
      <c r="K1" s="61"/>
      <c r="L1" s="2"/>
      <c r="M1" s="2"/>
      <c r="N1" s="2"/>
      <c r="O1" s="2"/>
      <c r="P1" s="2"/>
      <c r="Q1" s="2"/>
      <c r="R1" s="2"/>
      <c r="S1" s="2"/>
      <c r="T1" s="2"/>
      <c r="AC1" s="2"/>
      <c r="AD1" s="2"/>
      <c r="AE1" s="2"/>
      <c r="AF1" s="2"/>
      <c r="AG1" s="2"/>
      <c r="AH1" s="229" t="s">
        <v>45</v>
      </c>
      <c r="AI1" s="243">
        <f>C31+C34</f>
        <v>39900</v>
      </c>
      <c r="AJ1" s="235" t="s">
        <v>0</v>
      </c>
      <c r="AK1" s="510">
        <f>AI1+AI2</f>
        <v>64900</v>
      </c>
      <c r="AL1" s="51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4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2:141" s="3" customFormat="1" ht="18" customHeight="1" hidden="1">
      <c r="B2" s="376">
        <f>G2-A2</f>
        <v>0</v>
      </c>
      <c r="C2" s="379">
        <v>0.78600351</v>
      </c>
      <c r="D2" s="378" t="s">
        <v>36</v>
      </c>
      <c r="E2" s="509" t="s">
        <v>35</v>
      </c>
      <c r="F2" s="509"/>
      <c r="H2" s="323">
        <f>(C21-C29-C30-C31)/C21</f>
        <v>0.1415655</v>
      </c>
      <c r="I2" s="61"/>
      <c r="J2" s="62"/>
      <c r="K2" s="61"/>
      <c r="L2" s="2"/>
      <c r="M2" s="2"/>
      <c r="N2" s="2"/>
      <c r="O2" s="2"/>
      <c r="P2" s="2"/>
      <c r="Q2" s="2"/>
      <c r="R2" s="2"/>
      <c r="S2" s="2"/>
      <c r="T2" s="2"/>
      <c r="U2" s="2"/>
      <c r="AC2" s="2"/>
      <c r="AD2" s="2"/>
      <c r="AE2" s="2"/>
      <c r="AF2" s="2"/>
      <c r="AG2" s="2"/>
      <c r="AH2" s="229" t="s">
        <v>46</v>
      </c>
      <c r="AI2" s="276">
        <f>C32+C35</f>
        <v>25000</v>
      </c>
      <c r="AJ2" s="235" t="s">
        <v>51</v>
      </c>
      <c r="AK2" s="324">
        <f>AK1/C21</f>
        <v>0.2704166666666667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4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2:92" s="439" customFormat="1" ht="18" customHeight="1">
      <c r="B3" s="440"/>
      <c r="C3" s="441"/>
      <c r="D3" s="442"/>
      <c r="E3" s="443"/>
      <c r="F3" s="443"/>
      <c r="H3" s="444"/>
      <c r="I3" s="445"/>
      <c r="J3" s="446"/>
      <c r="K3" s="445"/>
      <c r="AH3" s="447"/>
      <c r="AI3" s="448"/>
      <c r="AJ3" s="449"/>
      <c r="AK3" s="450"/>
      <c r="CN3" s="451"/>
    </row>
    <row r="4" spans="2:92" s="439" customFormat="1" ht="18" customHeight="1">
      <c r="B4" s="440"/>
      <c r="C4" s="441"/>
      <c r="D4" s="442"/>
      <c r="E4" s="443"/>
      <c r="F4" s="443"/>
      <c r="H4" s="444"/>
      <c r="I4" s="445"/>
      <c r="J4" s="446"/>
      <c r="K4" s="445"/>
      <c r="AH4" s="447"/>
      <c r="AI4" s="448"/>
      <c r="AJ4" s="449"/>
      <c r="AK4" s="450"/>
      <c r="CN4" s="451"/>
    </row>
    <row r="5" spans="2:92" s="439" customFormat="1" ht="18" customHeight="1">
      <c r="B5" s="440"/>
      <c r="C5" s="441"/>
      <c r="D5" s="442"/>
      <c r="E5" s="443"/>
      <c r="F5" s="443"/>
      <c r="H5" s="444"/>
      <c r="I5" s="445"/>
      <c r="J5" s="446"/>
      <c r="K5" s="445"/>
      <c r="AH5" s="447"/>
      <c r="AI5" s="448"/>
      <c r="AJ5" s="449"/>
      <c r="AK5" s="450"/>
      <c r="CN5" s="451"/>
    </row>
    <row r="6" spans="2:141" s="3" customFormat="1" ht="42.75" customHeight="1">
      <c r="B6" s="118" t="s">
        <v>28</v>
      </c>
      <c r="F6" s="2"/>
      <c r="G6" s="2"/>
      <c r="H6" s="2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439" t="s">
        <v>84</v>
      </c>
      <c r="BL6" s="439"/>
      <c r="BM6" s="439"/>
      <c r="BN6" s="439"/>
      <c r="BO6" s="439"/>
      <c r="BP6" s="439"/>
      <c r="BQ6" s="439"/>
      <c r="BR6" s="439"/>
      <c r="BS6" s="439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4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</row>
    <row r="7" spans="6:141" s="3" customFormat="1" ht="15.75" customHeight="1">
      <c r="F7" s="2"/>
      <c r="G7" s="2"/>
      <c r="H7" s="2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78"/>
      <c r="AP7" s="278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439" t="s">
        <v>85</v>
      </c>
      <c r="BL7" s="439"/>
      <c r="BM7" s="439"/>
      <c r="BN7" s="439"/>
      <c r="BO7" s="439"/>
      <c r="BP7" s="439"/>
      <c r="BQ7" s="439"/>
      <c r="BR7" s="439"/>
      <c r="BS7" s="439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4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</row>
    <row r="8" spans="2:141" s="3" customFormat="1" ht="18">
      <c r="B8" s="119" t="s">
        <v>29</v>
      </c>
      <c r="C8" s="150" t="s">
        <v>74</v>
      </c>
      <c r="F8" s="2"/>
      <c r="G8" s="2"/>
      <c r="H8" s="2"/>
      <c r="I8" s="289"/>
      <c r="J8" s="275">
        <v>0.92471001</v>
      </c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78"/>
      <c r="AP8" s="27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4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</row>
    <row r="9" spans="2:141" s="3" customFormat="1" ht="6.75" customHeight="1" thickBot="1">
      <c r="B9" s="119"/>
      <c r="C9" s="1"/>
      <c r="F9" s="2"/>
      <c r="G9" s="2"/>
      <c r="H9" s="2"/>
      <c r="I9" s="289"/>
      <c r="J9" s="290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78"/>
      <c r="AP9" s="278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4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2:141" s="3" customFormat="1" ht="51" customHeight="1" thickBot="1">
      <c r="B10" s="5"/>
      <c r="C10" s="279" t="str">
        <f>CONCATENATE("Izmaksu kopsumma atbalstāmajās darbībās bez PVN, ",$C$1)</f>
        <v>Izmaksu kopsumma atbalstāmajās darbībās bez PVN, EUR</v>
      </c>
      <c r="D10" s="152" t="str">
        <f>CONCATENATE("PVN, ",$C$1)</f>
        <v>PVN, EUR</v>
      </c>
      <c r="H10" s="270" t="str">
        <f>CONCATENATE("Ieguldījumu attiecināmās izmaksas, ",$C$1)</f>
        <v>Ieguldījumu attiecināmās izmaksas, EUR</v>
      </c>
      <c r="I10" s="127" t="str">
        <f>CONCATENATE("Kopējās izmaksas, ",$C$1)</f>
        <v>Kopējās izmaksas, EUR</v>
      </c>
      <c r="J10" s="307" t="s">
        <v>57</v>
      </c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2"/>
      <c r="AW10" s="2"/>
      <c r="AX10" s="2"/>
      <c r="AY10" s="2"/>
      <c r="AZ10" s="374"/>
      <c r="BA10" s="321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4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2:141" s="3" customFormat="1" ht="18.75" thickBot="1">
      <c r="B11" s="5" t="s">
        <v>26</v>
      </c>
      <c r="C11" s="149">
        <v>240000</v>
      </c>
      <c r="D11" s="153">
        <f aca="true" t="shared" si="0" ref="D11:D20">ROUND(C11*0.21,2)</f>
        <v>50400</v>
      </c>
      <c r="H11" s="155">
        <f>C11</f>
        <v>240000</v>
      </c>
      <c r="I11" s="126">
        <f aca="true" t="shared" si="1" ref="I11:I20">C11+D11</f>
        <v>290400</v>
      </c>
      <c r="J11" s="308">
        <f aca="true" t="shared" si="2" ref="J11:J20">ROUND(H11*J$8,2)</f>
        <v>221930.4</v>
      </c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9"/>
      <c r="AA11" s="306"/>
      <c r="AB11" s="310"/>
      <c r="AC11" s="306"/>
      <c r="AD11" s="306"/>
      <c r="AE11" s="306"/>
      <c r="AF11" s="306"/>
      <c r="AG11" s="306"/>
      <c r="AH11" s="311"/>
      <c r="AI11" s="312">
        <f aca="true" t="shared" si="3" ref="AI11:AI20">J11</f>
        <v>221930.4</v>
      </c>
      <c r="AJ11" s="312">
        <f aca="true" t="shared" si="4" ref="AJ11:AJ20">I11-AI11</f>
        <v>68469.6</v>
      </c>
      <c r="AK11" s="312">
        <f aca="true" t="shared" si="5" ref="AK11:AK20">I11</f>
        <v>290400</v>
      </c>
      <c r="AL11" s="325">
        <f aca="true" t="shared" si="6" ref="AL11:AL20">AK11/AK$21</f>
        <v>1</v>
      </c>
      <c r="AM11" s="313">
        <f aca="true" t="shared" si="7" ref="AM11:AM20">ROUND(AL11,8)</f>
        <v>1</v>
      </c>
      <c r="AN11" s="306"/>
      <c r="AO11" s="309"/>
      <c r="AP11" s="306"/>
      <c r="AQ11" s="307"/>
      <c r="AR11" s="307"/>
      <c r="AS11" s="306"/>
      <c r="AT11" s="306"/>
      <c r="AU11" s="306"/>
      <c r="AV11" s="2"/>
      <c r="AW11" s="2"/>
      <c r="AX11" s="2"/>
      <c r="AY11" s="2"/>
      <c r="AZ11" s="374"/>
      <c r="BA11" s="321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4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2:141" s="3" customFormat="1" ht="18" hidden="1">
      <c r="B12" s="5" t="s">
        <v>25</v>
      </c>
      <c r="C12" s="149"/>
      <c r="D12" s="153">
        <f t="shared" si="0"/>
        <v>0</v>
      </c>
      <c r="H12" s="155">
        <f>C12</f>
        <v>0</v>
      </c>
      <c r="I12" s="126">
        <f t="shared" si="1"/>
        <v>0</v>
      </c>
      <c r="J12" s="314">
        <f t="shared" si="2"/>
        <v>0</v>
      </c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9"/>
      <c r="AA12" s="306"/>
      <c r="AB12" s="310"/>
      <c r="AC12" s="306"/>
      <c r="AD12" s="306"/>
      <c r="AE12" s="306"/>
      <c r="AF12" s="306"/>
      <c r="AG12" s="306"/>
      <c r="AH12" s="311"/>
      <c r="AI12" s="312">
        <f t="shared" si="3"/>
        <v>0</v>
      </c>
      <c r="AJ12" s="312">
        <f t="shared" si="4"/>
        <v>0</v>
      </c>
      <c r="AK12" s="312">
        <f t="shared" si="5"/>
        <v>0</v>
      </c>
      <c r="AL12" s="325">
        <f t="shared" si="6"/>
        <v>0</v>
      </c>
      <c r="AM12" s="313">
        <f t="shared" si="7"/>
        <v>0</v>
      </c>
      <c r="AN12" s="306"/>
      <c r="AO12" s="306"/>
      <c r="AP12" s="306"/>
      <c r="AQ12" s="306"/>
      <c r="AR12" s="306"/>
      <c r="AS12" s="306"/>
      <c r="AT12" s="306"/>
      <c r="AU12" s="306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4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2:141" s="3" customFormat="1" ht="18" hidden="1">
      <c r="B13" s="5" t="s">
        <v>60</v>
      </c>
      <c r="C13" s="149"/>
      <c r="D13" s="153">
        <f t="shared" si="0"/>
        <v>0</v>
      </c>
      <c r="H13" s="155">
        <f aca="true" t="shared" si="8" ref="H13:H20">C13</f>
        <v>0</v>
      </c>
      <c r="I13" s="126">
        <f t="shared" si="1"/>
        <v>0</v>
      </c>
      <c r="J13" s="314">
        <f t="shared" si="2"/>
        <v>0</v>
      </c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9"/>
      <c r="AA13" s="306"/>
      <c r="AB13" s="310"/>
      <c r="AC13" s="306"/>
      <c r="AD13" s="306"/>
      <c r="AE13" s="306"/>
      <c r="AF13" s="306"/>
      <c r="AG13" s="306"/>
      <c r="AH13" s="311"/>
      <c r="AI13" s="312">
        <f t="shared" si="3"/>
        <v>0</v>
      </c>
      <c r="AJ13" s="312">
        <f t="shared" si="4"/>
        <v>0</v>
      </c>
      <c r="AK13" s="312">
        <f t="shared" si="5"/>
        <v>0</v>
      </c>
      <c r="AL13" s="325">
        <f t="shared" si="6"/>
        <v>0</v>
      </c>
      <c r="AM13" s="313">
        <f t="shared" si="7"/>
        <v>0</v>
      </c>
      <c r="AN13" s="306"/>
      <c r="AO13" s="306"/>
      <c r="AP13" s="306"/>
      <c r="AQ13" s="306"/>
      <c r="AR13" s="306"/>
      <c r="AS13" s="306"/>
      <c r="AT13" s="306"/>
      <c r="AU13" s="306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4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2:141" s="3" customFormat="1" ht="18" hidden="1">
      <c r="B14" s="5" t="s">
        <v>61</v>
      </c>
      <c r="C14" s="149"/>
      <c r="D14" s="153">
        <f t="shared" si="0"/>
        <v>0</v>
      </c>
      <c r="H14" s="155">
        <f t="shared" si="8"/>
        <v>0</v>
      </c>
      <c r="I14" s="126">
        <f t="shared" si="1"/>
        <v>0</v>
      </c>
      <c r="J14" s="314">
        <f t="shared" si="2"/>
        <v>0</v>
      </c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9"/>
      <c r="AA14" s="306"/>
      <c r="AB14" s="310"/>
      <c r="AC14" s="306"/>
      <c r="AD14" s="306"/>
      <c r="AE14" s="306"/>
      <c r="AF14" s="306"/>
      <c r="AG14" s="306"/>
      <c r="AH14" s="311"/>
      <c r="AI14" s="312">
        <f t="shared" si="3"/>
        <v>0</v>
      </c>
      <c r="AJ14" s="312">
        <f t="shared" si="4"/>
        <v>0</v>
      </c>
      <c r="AK14" s="312">
        <f t="shared" si="5"/>
        <v>0</v>
      </c>
      <c r="AL14" s="325">
        <f t="shared" si="6"/>
        <v>0</v>
      </c>
      <c r="AM14" s="313">
        <f t="shared" si="7"/>
        <v>0</v>
      </c>
      <c r="AN14" s="306"/>
      <c r="AO14" s="306"/>
      <c r="AP14" s="306"/>
      <c r="AQ14" s="306"/>
      <c r="AR14" s="306"/>
      <c r="AS14" s="306"/>
      <c r="AT14" s="306"/>
      <c r="AU14" s="306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4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2:141" s="3" customFormat="1" ht="18" hidden="1">
      <c r="B15" s="5" t="s">
        <v>67</v>
      </c>
      <c r="C15" s="149"/>
      <c r="D15" s="153">
        <f t="shared" si="0"/>
        <v>0</v>
      </c>
      <c r="H15" s="155">
        <f t="shared" si="8"/>
        <v>0</v>
      </c>
      <c r="I15" s="126">
        <f t="shared" si="1"/>
        <v>0</v>
      </c>
      <c r="J15" s="314">
        <f t="shared" si="2"/>
        <v>0</v>
      </c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9"/>
      <c r="AA15" s="306"/>
      <c r="AB15" s="310"/>
      <c r="AC15" s="306"/>
      <c r="AD15" s="306"/>
      <c r="AE15" s="306"/>
      <c r="AF15" s="306"/>
      <c r="AG15" s="306"/>
      <c r="AH15" s="311"/>
      <c r="AI15" s="312">
        <f t="shared" si="3"/>
        <v>0</v>
      </c>
      <c r="AJ15" s="312">
        <f t="shared" si="4"/>
        <v>0</v>
      </c>
      <c r="AK15" s="312">
        <f t="shared" si="5"/>
        <v>0</v>
      </c>
      <c r="AL15" s="325">
        <f t="shared" si="6"/>
        <v>0</v>
      </c>
      <c r="AM15" s="313">
        <f t="shared" si="7"/>
        <v>0</v>
      </c>
      <c r="AN15" s="306"/>
      <c r="AO15" s="306"/>
      <c r="AP15" s="306"/>
      <c r="AQ15" s="306"/>
      <c r="AR15" s="306"/>
      <c r="AS15" s="306"/>
      <c r="AT15" s="306"/>
      <c r="AU15" s="306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4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2:141" s="3" customFormat="1" ht="18" hidden="1">
      <c r="B16" s="5" t="s">
        <v>68</v>
      </c>
      <c r="C16" s="149"/>
      <c r="D16" s="153">
        <f t="shared" si="0"/>
        <v>0</v>
      </c>
      <c r="H16" s="155">
        <f t="shared" si="8"/>
        <v>0</v>
      </c>
      <c r="I16" s="126">
        <f t="shared" si="1"/>
        <v>0</v>
      </c>
      <c r="J16" s="314">
        <f t="shared" si="2"/>
        <v>0</v>
      </c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9"/>
      <c r="AA16" s="306"/>
      <c r="AB16" s="310"/>
      <c r="AC16" s="306"/>
      <c r="AD16" s="306"/>
      <c r="AE16" s="306"/>
      <c r="AF16" s="306"/>
      <c r="AG16" s="306"/>
      <c r="AH16" s="311"/>
      <c r="AI16" s="312">
        <f t="shared" si="3"/>
        <v>0</v>
      </c>
      <c r="AJ16" s="312">
        <f t="shared" si="4"/>
        <v>0</v>
      </c>
      <c r="AK16" s="312">
        <f t="shared" si="5"/>
        <v>0</v>
      </c>
      <c r="AL16" s="325">
        <f t="shared" si="6"/>
        <v>0</v>
      </c>
      <c r="AM16" s="313">
        <f t="shared" si="7"/>
        <v>0</v>
      </c>
      <c r="AN16" s="306"/>
      <c r="AO16" s="306"/>
      <c r="AP16" s="306"/>
      <c r="AQ16" s="306"/>
      <c r="AR16" s="306"/>
      <c r="AS16" s="306"/>
      <c r="AT16" s="306"/>
      <c r="AU16" s="306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4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2:141" s="3" customFormat="1" ht="18" hidden="1">
      <c r="B17" s="5" t="s">
        <v>69</v>
      </c>
      <c r="C17" s="149"/>
      <c r="D17" s="153">
        <f>ROUND(C17*0.21,2)</f>
        <v>0</v>
      </c>
      <c r="H17" s="155">
        <f>C17</f>
        <v>0</v>
      </c>
      <c r="I17" s="126">
        <f>C17+D17</f>
        <v>0</v>
      </c>
      <c r="J17" s="314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9"/>
      <c r="AA17" s="306"/>
      <c r="AB17" s="310"/>
      <c r="AC17" s="306"/>
      <c r="AD17" s="306"/>
      <c r="AE17" s="306"/>
      <c r="AF17" s="306"/>
      <c r="AG17" s="306"/>
      <c r="AH17" s="311"/>
      <c r="AI17" s="312"/>
      <c r="AJ17" s="312"/>
      <c r="AK17" s="312"/>
      <c r="AL17" s="325"/>
      <c r="AM17" s="313"/>
      <c r="AN17" s="306"/>
      <c r="AO17" s="306"/>
      <c r="AP17" s="306"/>
      <c r="AQ17" s="306"/>
      <c r="AR17" s="306"/>
      <c r="AS17" s="306"/>
      <c r="AT17" s="306"/>
      <c r="AU17" s="306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4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2:141" s="3" customFormat="1" ht="18" hidden="1">
      <c r="B18" s="5" t="s">
        <v>71</v>
      </c>
      <c r="C18" s="149"/>
      <c r="D18" s="153">
        <f>ROUND(C18*0.21,2)</f>
        <v>0</v>
      </c>
      <c r="H18" s="155">
        <f>C18</f>
        <v>0</v>
      </c>
      <c r="I18" s="126">
        <f>C18+D18</f>
        <v>0</v>
      </c>
      <c r="J18" s="314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9"/>
      <c r="AA18" s="306"/>
      <c r="AB18" s="310"/>
      <c r="AC18" s="306"/>
      <c r="AD18" s="306"/>
      <c r="AE18" s="306"/>
      <c r="AF18" s="306"/>
      <c r="AG18" s="306"/>
      <c r="AH18" s="311"/>
      <c r="AI18" s="312"/>
      <c r="AJ18" s="312"/>
      <c r="AK18" s="312"/>
      <c r="AL18" s="325"/>
      <c r="AM18" s="313"/>
      <c r="AN18" s="306"/>
      <c r="AO18" s="306"/>
      <c r="AP18" s="306"/>
      <c r="AQ18" s="306"/>
      <c r="AR18" s="306"/>
      <c r="AS18" s="306"/>
      <c r="AT18" s="306"/>
      <c r="AU18" s="306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4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3" customFormat="1" ht="18" hidden="1">
      <c r="A19" s="388"/>
      <c r="B19" s="5" t="s">
        <v>72</v>
      </c>
      <c r="C19" s="149"/>
      <c r="D19" s="153">
        <f>ROUND(C19*0.21,2)</f>
        <v>0</v>
      </c>
      <c r="H19" s="155">
        <f>C19</f>
        <v>0</v>
      </c>
      <c r="I19" s="126">
        <f>C19+D19</f>
        <v>0</v>
      </c>
      <c r="J19" s="314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9"/>
      <c r="AA19" s="306"/>
      <c r="AB19" s="310"/>
      <c r="AC19" s="306"/>
      <c r="AD19" s="306"/>
      <c r="AE19" s="306"/>
      <c r="AF19" s="306"/>
      <c r="AG19" s="306"/>
      <c r="AH19" s="311"/>
      <c r="AI19" s="312"/>
      <c r="AJ19" s="312"/>
      <c r="AK19" s="312"/>
      <c r="AL19" s="325"/>
      <c r="AM19" s="313"/>
      <c r="AN19" s="306"/>
      <c r="AO19" s="306"/>
      <c r="AP19" s="306"/>
      <c r="AQ19" s="306"/>
      <c r="AR19" s="306"/>
      <c r="AS19" s="306"/>
      <c r="AT19" s="306"/>
      <c r="AU19" s="306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4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3" customFormat="1" ht="18.75" hidden="1" thickBot="1">
      <c r="A20" s="388"/>
      <c r="B20" s="5" t="s">
        <v>73</v>
      </c>
      <c r="C20" s="149"/>
      <c r="D20" s="153">
        <f t="shared" si="0"/>
        <v>0</v>
      </c>
      <c r="H20" s="155">
        <f t="shared" si="8"/>
        <v>0</v>
      </c>
      <c r="I20" s="126">
        <f t="shared" si="1"/>
        <v>0</v>
      </c>
      <c r="J20" s="314">
        <f t="shared" si="2"/>
        <v>0</v>
      </c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26"/>
      <c r="AA20" s="306"/>
      <c r="AB20" s="310"/>
      <c r="AC20" s="306"/>
      <c r="AD20" s="306"/>
      <c r="AE20" s="306"/>
      <c r="AF20" s="306"/>
      <c r="AG20" s="306"/>
      <c r="AH20" s="311"/>
      <c r="AI20" s="315">
        <f t="shared" si="3"/>
        <v>0</v>
      </c>
      <c r="AJ20" s="315">
        <f t="shared" si="4"/>
        <v>0</v>
      </c>
      <c r="AK20" s="315">
        <f t="shared" si="5"/>
        <v>0</v>
      </c>
      <c r="AL20" s="325">
        <f t="shared" si="6"/>
        <v>0</v>
      </c>
      <c r="AM20" s="313">
        <f t="shared" si="7"/>
        <v>0</v>
      </c>
      <c r="AN20" s="306"/>
      <c r="AO20" s="306"/>
      <c r="AP20" s="306"/>
      <c r="AQ20" s="306"/>
      <c r="AR20" s="306"/>
      <c r="AS20" s="306"/>
      <c r="AT20" s="306"/>
      <c r="AU20" s="306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4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3" customFormat="1" ht="18.75" thickBot="1">
      <c r="A21" s="186"/>
      <c r="B21" s="4" t="s">
        <v>0</v>
      </c>
      <c r="C21" s="128">
        <f>SUM(C11:C20)</f>
        <v>240000</v>
      </c>
      <c r="D21" s="154">
        <f>SUM(D11:D20)</f>
        <v>50400</v>
      </c>
      <c r="H21" s="156">
        <f>SUM(H11:H20)</f>
        <v>240000</v>
      </c>
      <c r="I21" s="129">
        <f>SUM(I11:I20)</f>
        <v>290400</v>
      </c>
      <c r="J21" s="314">
        <f aca="true" t="shared" si="9" ref="J21:AG21">SUM(J11:J20)</f>
        <v>221930.4</v>
      </c>
      <c r="K21" s="308">
        <f t="shared" si="9"/>
        <v>0</v>
      </c>
      <c r="L21" s="308">
        <f t="shared" si="9"/>
        <v>0</v>
      </c>
      <c r="M21" s="308">
        <f t="shared" si="9"/>
        <v>0</v>
      </c>
      <c r="N21" s="308">
        <f t="shared" si="9"/>
        <v>0</v>
      </c>
      <c r="O21" s="308">
        <f t="shared" si="9"/>
        <v>0</v>
      </c>
      <c r="P21" s="308">
        <f t="shared" si="9"/>
        <v>0</v>
      </c>
      <c r="Q21" s="308">
        <f t="shared" si="9"/>
        <v>0</v>
      </c>
      <c r="R21" s="308">
        <f t="shared" si="9"/>
        <v>0</v>
      </c>
      <c r="S21" s="308">
        <f t="shared" si="9"/>
        <v>0</v>
      </c>
      <c r="T21" s="308">
        <f t="shared" si="9"/>
        <v>0</v>
      </c>
      <c r="U21" s="308">
        <f t="shared" si="9"/>
        <v>0</v>
      </c>
      <c r="V21" s="308">
        <f t="shared" si="9"/>
        <v>0</v>
      </c>
      <c r="W21" s="308">
        <f t="shared" si="9"/>
        <v>0</v>
      </c>
      <c r="X21" s="308">
        <f t="shared" si="9"/>
        <v>0</v>
      </c>
      <c r="Y21" s="308">
        <f t="shared" si="9"/>
        <v>0</v>
      </c>
      <c r="Z21" s="308">
        <f t="shared" si="9"/>
        <v>0</v>
      </c>
      <c r="AA21" s="308">
        <f t="shared" si="9"/>
        <v>0</v>
      </c>
      <c r="AB21" s="308">
        <f t="shared" si="9"/>
        <v>0</v>
      </c>
      <c r="AC21" s="308">
        <f t="shared" si="9"/>
        <v>0</v>
      </c>
      <c r="AD21" s="308">
        <f t="shared" si="9"/>
        <v>0</v>
      </c>
      <c r="AE21" s="308">
        <f t="shared" si="9"/>
        <v>0</v>
      </c>
      <c r="AF21" s="308">
        <f t="shared" si="9"/>
        <v>0</v>
      </c>
      <c r="AG21" s="308">
        <f t="shared" si="9"/>
        <v>0</v>
      </c>
      <c r="AH21" s="316"/>
      <c r="AI21" s="315">
        <f>SUM(AI11:AI20)</f>
        <v>221930.4</v>
      </c>
      <c r="AJ21" s="315">
        <f>SUM(AJ11:AJ20)</f>
        <v>68469.6</v>
      </c>
      <c r="AK21" s="315">
        <f>SUM(AK11:AK20)</f>
        <v>290400</v>
      </c>
      <c r="AL21" s="317">
        <f>SUM(AL11:AL20)</f>
        <v>1</v>
      </c>
      <c r="AM21" s="312">
        <f>SUM(AM11:AM20)</f>
        <v>1</v>
      </c>
      <c r="AN21" s="306"/>
      <c r="AO21" s="306"/>
      <c r="AP21" s="306"/>
      <c r="AQ21" s="306"/>
      <c r="AR21" s="306"/>
      <c r="AS21" s="306"/>
      <c r="AT21" s="306"/>
      <c r="AU21" s="306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4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2:141" s="3" customFormat="1" ht="7.5" customHeight="1" thickBot="1">
      <c r="B22" s="4"/>
      <c r="C22" s="292"/>
      <c r="D22" s="292"/>
      <c r="E22" s="293"/>
      <c r="F22" s="294"/>
      <c r="G22" s="380"/>
      <c r="H22" s="294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18"/>
      <c r="AA22" s="306"/>
      <c r="AB22" s="319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4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3" customFormat="1" ht="21" customHeight="1">
      <c r="A23" s="182" t="s">
        <v>64</v>
      </c>
      <c r="B23" s="183"/>
      <c r="C23" s="187">
        <v>206024.28</v>
      </c>
      <c r="D23" s="292"/>
      <c r="E23" s="290"/>
      <c r="F23" s="291"/>
      <c r="G23" s="381"/>
      <c r="H23" s="289"/>
      <c r="I23" s="389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9"/>
      <c r="AA23" s="297"/>
      <c r="AB23" s="300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7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4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3" customFormat="1" ht="21" customHeight="1">
      <c r="A24" s="168" t="s">
        <v>65</v>
      </c>
      <c r="B24" s="169"/>
      <c r="C24" s="185">
        <f>C21-C23+D21</f>
        <v>84375.72</v>
      </c>
      <c r="D24" s="292"/>
      <c r="E24" s="291"/>
      <c r="F24" s="289"/>
      <c r="G24" s="290"/>
      <c r="H24" s="289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9"/>
      <c r="AA24" s="297"/>
      <c r="AB24" s="300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4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s="3" customFormat="1" ht="21" customHeight="1" thickBot="1">
      <c r="A25" s="511" t="s">
        <v>41</v>
      </c>
      <c r="B25" s="512"/>
      <c r="C25" s="184">
        <f>D21</f>
        <v>50400</v>
      </c>
      <c r="D25" s="130"/>
      <c r="E25" s="163"/>
      <c r="F25" s="2"/>
      <c r="G25" s="186"/>
      <c r="H25" s="2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9"/>
      <c r="AA25" s="297"/>
      <c r="AB25" s="300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4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2:141" s="3" customFormat="1" ht="7.5" customHeight="1" thickBot="1">
      <c r="B26" s="4"/>
      <c r="C26" s="130"/>
      <c r="D26" s="2"/>
      <c r="E26" s="163"/>
      <c r="F26" s="2"/>
      <c r="G26" s="163"/>
      <c r="H26" s="163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8"/>
      <c r="X26" s="298"/>
      <c r="Y26" s="298"/>
      <c r="Z26" s="301"/>
      <c r="AA26" s="297"/>
      <c r="AB26" s="300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4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s="3" customFormat="1" ht="27.75" customHeight="1" thickBot="1">
      <c r="A27" s="513" t="s">
        <v>66</v>
      </c>
      <c r="B27" s="514"/>
      <c r="C27" s="181">
        <f>SUM(C29:C37)</f>
        <v>290400</v>
      </c>
      <c r="D27" s="6"/>
      <c r="E27" s="157"/>
      <c r="F27" s="327"/>
      <c r="I27" s="298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8"/>
      <c r="X27" s="298"/>
      <c r="Y27" s="298"/>
      <c r="Z27" s="299"/>
      <c r="AA27" s="297"/>
      <c r="AB27" s="300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4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s="3" customFormat="1" ht="17.25" customHeight="1" thickBot="1">
      <c r="A28" s="507" t="s">
        <v>42</v>
      </c>
      <c r="B28" s="508"/>
      <c r="C28" s="174"/>
      <c r="D28" s="231"/>
      <c r="E28" s="157"/>
      <c r="F28" s="32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Z28" s="165"/>
      <c r="AA28" s="2"/>
      <c r="AB28" s="16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4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s="3" customFormat="1" ht="15.75" customHeight="1">
      <c r="A29" s="175"/>
      <c r="B29" s="170" t="s">
        <v>30</v>
      </c>
      <c r="C29" s="171">
        <f>IF(ROUND(C23*0.85,2)&gt;175100,175100)</f>
        <v>175100</v>
      </c>
      <c r="D29" s="328">
        <f>C29/C$23</f>
        <v>0.8498998273407387</v>
      </c>
      <c r="E29" s="329"/>
      <c r="G29" s="30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6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4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s="7" customFormat="1" ht="15.75" customHeight="1" hidden="1">
      <c r="A30" s="176"/>
      <c r="B30" s="170" t="s">
        <v>31</v>
      </c>
      <c r="C30" s="172"/>
      <c r="D30" s="328">
        <f>C30/C$23</f>
        <v>0</v>
      </c>
      <c r="E30" s="190"/>
      <c r="G30" s="3"/>
      <c r="H30" s="3"/>
      <c r="I30" s="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"/>
      <c r="X30" s="2"/>
      <c r="Y30" s="2"/>
      <c r="Z30" s="161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43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</row>
    <row r="31" spans="1:141" s="7" customFormat="1" ht="15.75" customHeight="1">
      <c r="A31" s="176"/>
      <c r="B31" s="170" t="s">
        <v>32</v>
      </c>
      <c r="C31" s="172">
        <f>C23-C29-C30-C32</f>
        <v>30924.28</v>
      </c>
      <c r="D31" s="328">
        <f>C31/C$23</f>
        <v>0.15010017265926132</v>
      </c>
      <c r="E31" s="158"/>
      <c r="G31" s="3"/>
      <c r="H31" s="3"/>
      <c r="I31" s="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43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</row>
    <row r="32" spans="1:141" s="7" customFormat="1" ht="15.75" customHeight="1" thickBot="1">
      <c r="A32" s="176"/>
      <c r="B32" s="170" t="s">
        <v>70</v>
      </c>
      <c r="C32" s="173">
        <f>IF(C35&lt;25000,25000-C35,0)</f>
        <v>0</v>
      </c>
      <c r="D32" s="328">
        <f>C32/C$23</f>
        <v>0</v>
      </c>
      <c r="E32" s="159"/>
      <c r="G32" s="3"/>
      <c r="H32" s="3"/>
      <c r="I32" s="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43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</row>
    <row r="33" spans="1:141" s="7" customFormat="1" ht="17.25" customHeight="1" thickBot="1">
      <c r="A33" s="497" t="s">
        <v>43</v>
      </c>
      <c r="B33" s="498"/>
      <c r="C33" s="177"/>
      <c r="D33" s="328"/>
      <c r="E33" s="159"/>
      <c r="F33" s="16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272"/>
      <c r="AS33" s="272"/>
      <c r="AT33" s="272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28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43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</row>
    <row r="34" spans="1:141" s="7" customFormat="1" ht="15.75" customHeight="1">
      <c r="A34" s="178"/>
      <c r="B34" s="131" t="s">
        <v>32</v>
      </c>
      <c r="C34" s="230">
        <f>IF((C21-C23)&gt;25000,(C21-C23)-25000,0)</f>
        <v>8975.720000000001</v>
      </c>
      <c r="D34" s="330"/>
      <c r="E34" s="159"/>
      <c r="F34" s="16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8"/>
      <c r="AW34" s="8"/>
      <c r="AX34" s="8"/>
      <c r="AY34" s="8"/>
      <c r="AZ34" s="8"/>
      <c r="BA34" s="8"/>
      <c r="BB34" s="8"/>
      <c r="BC34" s="8"/>
      <c r="BD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43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</row>
    <row r="35" spans="1:141" s="7" customFormat="1" ht="15.75" customHeight="1" thickBot="1">
      <c r="A35" s="188"/>
      <c r="B35" s="189" t="s">
        <v>70</v>
      </c>
      <c r="C35" s="236">
        <f>IF((C21-C23)&lt;=25000,(C21-C23),25000)</f>
        <v>25000</v>
      </c>
      <c r="D35" s="330"/>
      <c r="E35" s="160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BC35" s="167"/>
      <c r="BJ35" s="273"/>
      <c r="BK35" s="273"/>
      <c r="CN35" s="44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</row>
    <row r="36" spans="1:141" s="7" customFormat="1" ht="17.25" customHeight="1" thickBot="1">
      <c r="A36" s="497" t="s">
        <v>44</v>
      </c>
      <c r="B36" s="498"/>
      <c r="C36" s="177"/>
      <c r="D36" s="330"/>
      <c r="E36" s="159"/>
      <c r="F36" s="16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8"/>
      <c r="AW36" s="8"/>
      <c r="AX36" s="8"/>
      <c r="AY36" s="8"/>
      <c r="AZ36" s="8"/>
      <c r="BA36" s="8"/>
      <c r="BB36" s="8"/>
      <c r="BC36" s="8"/>
      <c r="BD36" s="386">
        <f>$C35/$C21</f>
        <v>0.10416666666666667</v>
      </c>
      <c r="BE36" s="386">
        <f>$C35/$C21</f>
        <v>0.10416666666666667</v>
      </c>
      <c r="BF36" s="386">
        <f>BE36</f>
        <v>0.10416666666666667</v>
      </c>
      <c r="BG36" s="386">
        <f aca="true" t="shared" si="10" ref="BG36:BR37">BF36</f>
        <v>0.10416666666666667</v>
      </c>
      <c r="BH36" s="386">
        <f t="shared" si="10"/>
        <v>0.10416666666666667</v>
      </c>
      <c r="BI36" s="386">
        <f t="shared" si="10"/>
        <v>0.10416666666666667</v>
      </c>
      <c r="BJ36" s="386">
        <f t="shared" si="10"/>
        <v>0.10416666666666667</v>
      </c>
      <c r="BK36" s="386">
        <f t="shared" si="10"/>
        <v>0.10416666666666667</v>
      </c>
      <c r="BL36" s="386">
        <f t="shared" si="10"/>
        <v>0.10416666666666667</v>
      </c>
      <c r="BM36" s="386">
        <f t="shared" si="10"/>
        <v>0.10416666666666667</v>
      </c>
      <c r="BN36" s="386">
        <f t="shared" si="10"/>
        <v>0.10416666666666667</v>
      </c>
      <c r="BO36" s="386">
        <f t="shared" si="10"/>
        <v>0.10416666666666667</v>
      </c>
      <c r="BP36" s="386">
        <f t="shared" si="10"/>
        <v>0.10416666666666667</v>
      </c>
      <c r="BQ36" s="386">
        <f t="shared" si="10"/>
        <v>0.10416666666666667</v>
      </c>
      <c r="BR36" s="386">
        <f t="shared" si="10"/>
        <v>0.10416666666666667</v>
      </c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43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</row>
    <row r="37" spans="1:141" s="7" customFormat="1" ht="15.75" customHeight="1" thickBot="1">
      <c r="A37" s="179"/>
      <c r="B37" s="180" t="s">
        <v>70</v>
      </c>
      <c r="C37" s="237">
        <f>D21</f>
        <v>50400</v>
      </c>
      <c r="D37" s="330"/>
      <c r="E37" s="160"/>
      <c r="AH37" s="274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BD37" s="386">
        <f>$C32/($C32+$C35)</f>
        <v>0</v>
      </c>
      <c r="BE37" s="386">
        <f>$C32/($C32+$C35)</f>
        <v>0</v>
      </c>
      <c r="BF37" s="386">
        <f>BE37</f>
        <v>0</v>
      </c>
      <c r="BG37" s="386">
        <f t="shared" si="10"/>
        <v>0</v>
      </c>
      <c r="BH37" s="386">
        <f t="shared" si="10"/>
        <v>0</v>
      </c>
      <c r="BI37" s="386">
        <f t="shared" si="10"/>
        <v>0</v>
      </c>
      <c r="BJ37" s="386">
        <f t="shared" si="10"/>
        <v>0</v>
      </c>
      <c r="BK37" s="386">
        <f t="shared" si="10"/>
        <v>0</v>
      </c>
      <c r="BL37" s="386">
        <f t="shared" si="10"/>
        <v>0</v>
      </c>
      <c r="BM37" s="386">
        <f t="shared" si="10"/>
        <v>0</v>
      </c>
      <c r="BN37" s="386">
        <f t="shared" si="10"/>
        <v>0</v>
      </c>
      <c r="BO37" s="386">
        <f t="shared" si="10"/>
        <v>0</v>
      </c>
      <c r="BP37" s="386">
        <f t="shared" si="10"/>
        <v>0</v>
      </c>
      <c r="BQ37" s="386">
        <f t="shared" si="10"/>
        <v>0</v>
      </c>
      <c r="BR37" s="386">
        <f t="shared" si="10"/>
        <v>0</v>
      </c>
      <c r="CN37" s="44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</row>
    <row r="38" spans="2:44" ht="7.5" customHeight="1" thickBot="1">
      <c r="B38" s="9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</row>
    <row r="39" spans="1:133" s="13" customFormat="1" ht="13.5" customHeight="1">
      <c r="A39" s="499"/>
      <c r="B39" s="500"/>
      <c r="C39" s="501" t="str">
        <f>CONCATENATE("Kopējās izmaksas, ",$C$1)</f>
        <v>Kopējās izmaksas, EUR</v>
      </c>
      <c r="D39" s="504" t="s">
        <v>33</v>
      </c>
      <c r="E39" s="331" t="s">
        <v>0</v>
      </c>
      <c r="F39" s="332"/>
      <c r="G39" s="520" t="s">
        <v>59</v>
      </c>
      <c r="H39" s="521"/>
      <c r="I39" s="522"/>
      <c r="J39" s="333"/>
      <c r="K39" s="536">
        <f>E41</f>
        <v>2007</v>
      </c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8"/>
      <c r="W39" s="536">
        <f>F41</f>
        <v>2008</v>
      </c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8"/>
      <c r="AI39" s="536">
        <v>2013</v>
      </c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8"/>
      <c r="AU39" s="536">
        <v>2014</v>
      </c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8"/>
      <c r="BG39" s="536">
        <f>I41</f>
        <v>2015</v>
      </c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8"/>
      <c r="BS39" s="539">
        <v>2016</v>
      </c>
      <c r="BT39" s="539"/>
      <c r="BU39" s="539"/>
      <c r="BV39" s="539"/>
      <c r="BW39" s="539"/>
      <c r="BX39" s="539"/>
      <c r="BY39" s="539"/>
      <c r="BZ39" s="539"/>
      <c r="CA39" s="539"/>
      <c r="CB39" s="539"/>
      <c r="CC39" s="539"/>
      <c r="CD39" s="540"/>
      <c r="CE39" s="21"/>
      <c r="CF39" s="501" t="str">
        <f>CONCATENATE("KOPĀ, ",$C$1)</f>
        <v>KOPĀ, EUR</v>
      </c>
      <c r="CG39" s="504" t="s">
        <v>33</v>
      </c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</row>
    <row r="40" spans="1:133" s="18" customFormat="1" ht="45.75" customHeight="1">
      <c r="A40" s="499"/>
      <c r="B40" s="500"/>
      <c r="C40" s="502"/>
      <c r="D40" s="505"/>
      <c r="E40" s="334"/>
      <c r="F40" s="335"/>
      <c r="G40" s="523"/>
      <c r="H40" s="524"/>
      <c r="I40" s="525"/>
      <c r="J40" s="336"/>
      <c r="K40" s="16" t="s">
        <v>1</v>
      </c>
      <c r="L40" s="14" t="s">
        <v>2</v>
      </c>
      <c r="M40" s="14" t="s">
        <v>3</v>
      </c>
      <c r="N40" s="14" t="s">
        <v>4</v>
      </c>
      <c r="O40" s="14" t="s">
        <v>12</v>
      </c>
      <c r="P40" s="14" t="s">
        <v>13</v>
      </c>
      <c r="Q40" s="14" t="s">
        <v>14</v>
      </c>
      <c r="R40" s="14" t="s">
        <v>5</v>
      </c>
      <c r="S40" s="14" t="s">
        <v>6</v>
      </c>
      <c r="T40" s="14" t="s">
        <v>15</v>
      </c>
      <c r="U40" s="14" t="s">
        <v>7</v>
      </c>
      <c r="V40" s="15" t="s">
        <v>8</v>
      </c>
      <c r="W40" s="16" t="s">
        <v>1</v>
      </c>
      <c r="X40" s="14" t="s">
        <v>2</v>
      </c>
      <c r="Y40" s="14" t="s">
        <v>3</v>
      </c>
      <c r="Z40" s="14" t="s">
        <v>4</v>
      </c>
      <c r="AA40" s="14" t="s">
        <v>12</v>
      </c>
      <c r="AB40" s="14" t="s">
        <v>13</v>
      </c>
      <c r="AC40" s="14" t="s">
        <v>14</v>
      </c>
      <c r="AD40" s="14" t="s">
        <v>5</v>
      </c>
      <c r="AE40" s="14" t="s">
        <v>6</v>
      </c>
      <c r="AF40" s="14" t="s">
        <v>15</v>
      </c>
      <c r="AG40" s="14" t="s">
        <v>7</v>
      </c>
      <c r="AH40" s="15" t="s">
        <v>8</v>
      </c>
      <c r="AI40" s="16" t="s">
        <v>1</v>
      </c>
      <c r="AJ40" s="14" t="s">
        <v>2</v>
      </c>
      <c r="AK40" s="14" t="s">
        <v>3</v>
      </c>
      <c r="AL40" s="14" t="s">
        <v>4</v>
      </c>
      <c r="AM40" s="14" t="s">
        <v>12</v>
      </c>
      <c r="AN40" s="14" t="s">
        <v>13</v>
      </c>
      <c r="AO40" s="14" t="s">
        <v>14</v>
      </c>
      <c r="AP40" s="14" t="s">
        <v>5</v>
      </c>
      <c r="AQ40" s="14" t="s">
        <v>6</v>
      </c>
      <c r="AR40" s="241" t="s">
        <v>15</v>
      </c>
      <c r="AS40" s="14" t="s">
        <v>7</v>
      </c>
      <c r="AT40" s="15" t="s">
        <v>8</v>
      </c>
      <c r="AU40" s="16" t="s">
        <v>1</v>
      </c>
      <c r="AV40" s="14" t="s">
        <v>2</v>
      </c>
      <c r="AW40" s="14" t="s">
        <v>3</v>
      </c>
      <c r="AX40" s="14" t="s">
        <v>4</v>
      </c>
      <c r="AY40" s="14" t="s">
        <v>12</v>
      </c>
      <c r="AZ40" s="14" t="s">
        <v>13</v>
      </c>
      <c r="BA40" s="14" t="s">
        <v>14</v>
      </c>
      <c r="BB40" s="14" t="s">
        <v>5</v>
      </c>
      <c r="BC40" s="14" t="s">
        <v>6</v>
      </c>
      <c r="BD40" s="14" t="s">
        <v>15</v>
      </c>
      <c r="BE40" s="14" t="s">
        <v>7</v>
      </c>
      <c r="BF40" s="15" t="s">
        <v>8</v>
      </c>
      <c r="BG40" s="16" t="s">
        <v>1</v>
      </c>
      <c r="BH40" s="14" t="s">
        <v>2</v>
      </c>
      <c r="BI40" s="14" t="s">
        <v>3</v>
      </c>
      <c r="BJ40" s="14" t="s">
        <v>4</v>
      </c>
      <c r="BK40" s="14" t="s">
        <v>12</v>
      </c>
      <c r="BL40" s="14" t="s">
        <v>13</v>
      </c>
      <c r="BM40" s="14" t="s">
        <v>14</v>
      </c>
      <c r="BN40" s="14" t="s">
        <v>5</v>
      </c>
      <c r="BO40" s="14" t="s">
        <v>6</v>
      </c>
      <c r="BP40" s="14" t="s">
        <v>15</v>
      </c>
      <c r="BQ40" s="14" t="s">
        <v>7</v>
      </c>
      <c r="BR40" s="15" t="s">
        <v>8</v>
      </c>
      <c r="BS40" s="241" t="s">
        <v>1</v>
      </c>
      <c r="BT40" s="14" t="s">
        <v>2</v>
      </c>
      <c r="BU40" s="14" t="s">
        <v>3</v>
      </c>
      <c r="BV40" s="14" t="s">
        <v>4</v>
      </c>
      <c r="BW40" s="14" t="s">
        <v>12</v>
      </c>
      <c r="BX40" s="14" t="s">
        <v>13</v>
      </c>
      <c r="BY40" s="14" t="s">
        <v>14</v>
      </c>
      <c r="BZ40" s="14" t="s">
        <v>5</v>
      </c>
      <c r="CA40" s="14" t="s">
        <v>6</v>
      </c>
      <c r="CB40" s="14" t="s">
        <v>15</v>
      </c>
      <c r="CC40" s="14" t="s">
        <v>7</v>
      </c>
      <c r="CD40" s="15" t="s">
        <v>8</v>
      </c>
      <c r="CE40" s="256"/>
      <c r="CF40" s="502"/>
      <c r="CG40" s="505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41" ht="10.5" customHeight="1">
      <c r="A41" s="499"/>
      <c r="B41" s="500"/>
      <c r="C41" s="502"/>
      <c r="D41" s="505"/>
      <c r="E41" s="526">
        <v>2007</v>
      </c>
      <c r="F41" s="528">
        <v>2008</v>
      </c>
      <c r="G41" s="526">
        <v>2013</v>
      </c>
      <c r="H41" s="530">
        <v>2014</v>
      </c>
      <c r="I41" s="532">
        <v>2015</v>
      </c>
      <c r="J41" s="534">
        <v>2016</v>
      </c>
      <c r="K41" s="117">
        <v>1</v>
      </c>
      <c r="L41" s="19">
        <v>2</v>
      </c>
      <c r="M41" s="19">
        <v>3</v>
      </c>
      <c r="N41" s="19">
        <v>4</v>
      </c>
      <c r="O41" s="19">
        <v>5</v>
      </c>
      <c r="P41" s="19">
        <v>6</v>
      </c>
      <c r="Q41" s="19">
        <v>7</v>
      </c>
      <c r="R41" s="19">
        <v>8</v>
      </c>
      <c r="S41" s="19">
        <v>9</v>
      </c>
      <c r="T41" s="19">
        <v>10</v>
      </c>
      <c r="U41" s="19">
        <v>11</v>
      </c>
      <c r="V41" s="58">
        <v>12</v>
      </c>
      <c r="W41" s="117">
        <v>1</v>
      </c>
      <c r="X41" s="19">
        <v>2</v>
      </c>
      <c r="Y41" s="19">
        <v>3</v>
      </c>
      <c r="Z41" s="19">
        <v>4</v>
      </c>
      <c r="AA41" s="19">
        <v>5</v>
      </c>
      <c r="AB41" s="19">
        <v>6</v>
      </c>
      <c r="AC41" s="19">
        <v>7</v>
      </c>
      <c r="AD41" s="19">
        <v>8</v>
      </c>
      <c r="AE41" s="19">
        <v>9</v>
      </c>
      <c r="AF41" s="19">
        <v>10</v>
      </c>
      <c r="AG41" s="19">
        <v>11</v>
      </c>
      <c r="AH41" s="58">
        <v>12</v>
      </c>
      <c r="AI41" s="117">
        <v>1</v>
      </c>
      <c r="AJ41" s="19">
        <v>2</v>
      </c>
      <c r="AK41" s="19">
        <v>3</v>
      </c>
      <c r="AL41" s="19">
        <v>4</v>
      </c>
      <c r="AM41" s="19">
        <v>5</v>
      </c>
      <c r="AN41" s="19">
        <v>6</v>
      </c>
      <c r="AO41" s="19">
        <v>7</v>
      </c>
      <c r="AP41" s="19">
        <v>8</v>
      </c>
      <c r="AQ41" s="242">
        <v>9</v>
      </c>
      <c r="AR41" s="19">
        <v>10</v>
      </c>
      <c r="AS41" s="19">
        <v>11</v>
      </c>
      <c r="AT41" s="58">
        <v>12</v>
      </c>
      <c r="AU41" s="59">
        <v>1</v>
      </c>
      <c r="AV41" s="19">
        <v>2</v>
      </c>
      <c r="AW41" s="19">
        <v>3</v>
      </c>
      <c r="AX41" s="19">
        <v>4</v>
      </c>
      <c r="AY41" s="19">
        <v>5</v>
      </c>
      <c r="AZ41" s="19">
        <v>6</v>
      </c>
      <c r="BA41" s="19">
        <v>7</v>
      </c>
      <c r="BB41" s="19">
        <v>8</v>
      </c>
      <c r="BC41" s="19">
        <v>9</v>
      </c>
      <c r="BD41" s="382">
        <v>10</v>
      </c>
      <c r="BE41" s="382">
        <v>11</v>
      </c>
      <c r="BF41" s="383">
        <v>12</v>
      </c>
      <c r="BG41" s="384">
        <v>1</v>
      </c>
      <c r="BH41" s="382">
        <v>2</v>
      </c>
      <c r="BI41" s="382">
        <v>3</v>
      </c>
      <c r="BJ41" s="382">
        <v>4</v>
      </c>
      <c r="BK41" s="382">
        <v>5</v>
      </c>
      <c r="BL41" s="382">
        <v>6</v>
      </c>
      <c r="BM41" s="382">
        <v>7</v>
      </c>
      <c r="BN41" s="382">
        <v>8</v>
      </c>
      <c r="BO41" s="382">
        <v>9</v>
      </c>
      <c r="BP41" s="382">
        <v>10</v>
      </c>
      <c r="BQ41" s="382">
        <v>11</v>
      </c>
      <c r="BR41" s="383">
        <v>12</v>
      </c>
      <c r="BS41" s="337">
        <v>1</v>
      </c>
      <c r="BT41" s="255">
        <v>2</v>
      </c>
      <c r="BU41" s="255">
        <v>3</v>
      </c>
      <c r="BV41" s="255">
        <v>4</v>
      </c>
      <c r="BW41" s="255">
        <v>5</v>
      </c>
      <c r="BX41" s="255">
        <v>6</v>
      </c>
      <c r="BY41" s="255">
        <v>7</v>
      </c>
      <c r="BZ41" s="255">
        <v>8</v>
      </c>
      <c r="CA41" s="255">
        <v>9</v>
      </c>
      <c r="CB41" s="255">
        <v>10</v>
      </c>
      <c r="CC41" s="255">
        <v>11</v>
      </c>
      <c r="CD41" s="257">
        <v>12</v>
      </c>
      <c r="CE41" s="254"/>
      <c r="CF41" s="502"/>
      <c r="CG41" s="505"/>
      <c r="CH41" s="11"/>
      <c r="CI41" s="11"/>
      <c r="CJ41" s="11"/>
      <c r="CK41" s="11"/>
      <c r="CL41" s="11"/>
      <c r="CM41" s="11"/>
      <c r="CN41" s="11"/>
      <c r="CO41" s="11"/>
      <c r="ED41" s="10"/>
      <c r="EE41" s="10"/>
      <c r="EF41" s="10"/>
      <c r="EG41" s="10"/>
      <c r="EH41" s="10"/>
      <c r="EI41" s="10"/>
      <c r="EJ41" s="10"/>
      <c r="EK41" s="10"/>
    </row>
    <row r="42" spans="1:141" ht="13.5" customHeight="1" thickBot="1">
      <c r="A42" s="499"/>
      <c r="B42" s="500"/>
      <c r="C42" s="503"/>
      <c r="D42" s="506"/>
      <c r="E42" s="527"/>
      <c r="F42" s="529"/>
      <c r="G42" s="527"/>
      <c r="H42" s="531"/>
      <c r="I42" s="533"/>
      <c r="J42" s="535"/>
      <c r="K42" s="515" t="s">
        <v>9</v>
      </c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7"/>
      <c r="W42" s="515" t="s">
        <v>9</v>
      </c>
      <c r="X42" s="516"/>
      <c r="Y42" s="516"/>
      <c r="Z42" s="516"/>
      <c r="AA42" s="516"/>
      <c r="AB42" s="516"/>
      <c r="AC42" s="516"/>
      <c r="AD42" s="516"/>
      <c r="AE42" s="516"/>
      <c r="AF42" s="516"/>
      <c r="AG42" s="516"/>
      <c r="AH42" s="517"/>
      <c r="AI42" s="515" t="s">
        <v>9</v>
      </c>
      <c r="AJ42" s="516"/>
      <c r="AK42" s="516"/>
      <c r="AL42" s="516"/>
      <c r="AM42" s="516"/>
      <c r="AN42" s="516"/>
      <c r="AO42" s="516"/>
      <c r="AP42" s="516"/>
      <c r="AQ42" s="516"/>
      <c r="AR42" s="516"/>
      <c r="AS42" s="516"/>
      <c r="AT42" s="517"/>
      <c r="AU42" s="515" t="s">
        <v>9</v>
      </c>
      <c r="AV42" s="516"/>
      <c r="AW42" s="516"/>
      <c r="AX42" s="516"/>
      <c r="AY42" s="516"/>
      <c r="AZ42" s="516"/>
      <c r="BA42" s="516"/>
      <c r="BB42" s="516"/>
      <c r="BC42" s="516"/>
      <c r="BD42" s="516"/>
      <c r="BE42" s="516"/>
      <c r="BF42" s="517"/>
      <c r="BG42" s="515" t="s">
        <v>10</v>
      </c>
      <c r="BH42" s="516"/>
      <c r="BI42" s="516"/>
      <c r="BJ42" s="516"/>
      <c r="BK42" s="516"/>
      <c r="BL42" s="516"/>
      <c r="BM42" s="516"/>
      <c r="BN42" s="516"/>
      <c r="BO42" s="516"/>
      <c r="BP42" s="516"/>
      <c r="BQ42" s="516"/>
      <c r="BR42" s="517"/>
      <c r="BS42" s="518" t="s">
        <v>11</v>
      </c>
      <c r="BT42" s="518"/>
      <c r="BU42" s="518"/>
      <c r="BV42" s="518"/>
      <c r="BW42" s="518"/>
      <c r="BX42" s="518"/>
      <c r="BY42" s="518"/>
      <c r="BZ42" s="518"/>
      <c r="CA42" s="518"/>
      <c r="CB42" s="518"/>
      <c r="CC42" s="518"/>
      <c r="CD42" s="519"/>
      <c r="CE42" s="254"/>
      <c r="CF42" s="503"/>
      <c r="CG42" s="506"/>
      <c r="CH42" s="11"/>
      <c r="CI42" s="11"/>
      <c r="CJ42" s="11"/>
      <c r="CK42" s="11"/>
      <c r="CL42" s="11"/>
      <c r="CM42" s="11"/>
      <c r="CN42" s="11"/>
      <c r="CO42" s="11"/>
      <c r="ED42" s="10"/>
      <c r="EE42" s="10"/>
      <c r="EF42" s="10"/>
      <c r="EG42" s="10"/>
      <c r="EH42" s="10"/>
      <c r="EI42" s="10"/>
      <c r="EJ42" s="10"/>
      <c r="EK42" s="10"/>
    </row>
    <row r="43" spans="1:133" s="21" customFormat="1" ht="7.5" customHeight="1" collapsed="1">
      <c r="A43" s="481"/>
      <c r="B43" s="482"/>
      <c r="C43" s="465"/>
      <c r="D43" s="466"/>
      <c r="E43" s="124"/>
      <c r="F43" s="29"/>
      <c r="G43" s="338"/>
      <c r="H43" s="467"/>
      <c r="I43" s="468"/>
      <c r="J43" s="125"/>
      <c r="K43" s="120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/>
      <c r="W43" s="120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2"/>
      <c r="AI43" s="120"/>
      <c r="AJ43" s="121"/>
      <c r="AK43" s="121"/>
      <c r="AL43" s="121"/>
      <c r="AM43" s="121"/>
      <c r="AN43" s="123"/>
      <c r="AO43" s="121"/>
      <c r="AP43" s="121"/>
      <c r="AQ43" s="121"/>
      <c r="AR43" s="121"/>
      <c r="AS43" s="121"/>
      <c r="AT43" s="122"/>
      <c r="AU43" s="120"/>
      <c r="AV43" s="121"/>
      <c r="AW43" s="121"/>
      <c r="AX43" s="121"/>
      <c r="AY43" s="121"/>
      <c r="AZ43" s="123"/>
      <c r="BA43" s="121"/>
      <c r="BB43" s="121"/>
      <c r="BC43" s="121"/>
      <c r="BD43" s="121"/>
      <c r="BE43" s="121"/>
      <c r="BF43" s="122"/>
      <c r="BG43" s="465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6"/>
      <c r="BS43" s="123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246"/>
      <c r="CF43" s="452"/>
      <c r="CG43" s="453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</row>
    <row r="44" spans="1:133" s="202" customFormat="1" ht="19.5" customHeight="1">
      <c r="A44" s="495" t="s">
        <v>47</v>
      </c>
      <c r="B44" s="496"/>
      <c r="C44" s="463"/>
      <c r="D44" s="464"/>
      <c r="E44" s="192"/>
      <c r="F44" s="193"/>
      <c r="G44" s="191"/>
      <c r="H44" s="195"/>
      <c r="I44" s="339"/>
      <c r="J44" s="339"/>
      <c r="K44" s="191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6"/>
      <c r="W44" s="191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6"/>
      <c r="AI44" s="191"/>
      <c r="AJ44" s="194"/>
      <c r="AK44" s="194"/>
      <c r="AL44" s="194"/>
      <c r="AM44" s="194"/>
      <c r="AN44" s="197"/>
      <c r="AO44" s="194"/>
      <c r="AP44" s="194"/>
      <c r="AQ44" s="194"/>
      <c r="AR44" s="194"/>
      <c r="AS44" s="194"/>
      <c r="AT44" s="196"/>
      <c r="AU44" s="191"/>
      <c r="AV44" s="194"/>
      <c r="AW44" s="194"/>
      <c r="AX44" s="194"/>
      <c r="AY44" s="194"/>
      <c r="AZ44" s="197"/>
      <c r="BA44" s="194"/>
      <c r="BB44" s="194"/>
      <c r="BC44" s="194"/>
      <c r="BD44" s="194"/>
      <c r="BE44" s="320"/>
      <c r="BF44" s="196"/>
      <c r="BG44" s="191"/>
      <c r="BH44" s="194"/>
      <c r="BI44" s="194"/>
      <c r="BJ44" s="194"/>
      <c r="BK44" s="194"/>
      <c r="BL44" s="197"/>
      <c r="BM44" s="194"/>
      <c r="BN44" s="194"/>
      <c r="BO44" s="194"/>
      <c r="BP44" s="194"/>
      <c r="BQ44" s="194"/>
      <c r="BR44" s="196"/>
      <c r="BS44" s="197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247"/>
      <c r="CF44" s="198"/>
      <c r="CG44" s="199"/>
      <c r="CH44" s="200"/>
      <c r="CI44" s="201"/>
      <c r="CJ44" s="201"/>
      <c r="CK44" s="201"/>
      <c r="CL44" s="201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</row>
    <row r="45" spans="1:133" s="202" customFormat="1" ht="16.5" customHeight="1">
      <c r="A45" s="485" t="s">
        <v>34</v>
      </c>
      <c r="B45" s="486"/>
      <c r="C45" s="461"/>
      <c r="D45" s="462"/>
      <c r="E45" s="204"/>
      <c r="F45" s="205"/>
      <c r="G45" s="203"/>
      <c r="H45" s="206"/>
      <c r="I45" s="340"/>
      <c r="J45" s="340"/>
      <c r="K45" s="208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10"/>
      <c r="W45" s="191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196"/>
      <c r="AI45" s="209"/>
      <c r="AJ45" s="209"/>
      <c r="AK45" s="194"/>
      <c r="AL45" s="194"/>
      <c r="AM45" s="194"/>
      <c r="AN45" s="194"/>
      <c r="AO45" s="194"/>
      <c r="AP45" s="194"/>
      <c r="AQ45" s="194"/>
      <c r="AR45" s="209"/>
      <c r="AS45" s="209"/>
      <c r="AT45" s="196"/>
      <c r="AU45" s="191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10"/>
      <c r="BG45" s="208"/>
      <c r="BH45" s="209"/>
      <c r="BI45" s="194"/>
      <c r="BJ45" s="194"/>
      <c r="BK45" s="194"/>
      <c r="BL45" s="341" t="s">
        <v>38</v>
      </c>
      <c r="BM45" s="209"/>
      <c r="BN45" s="209" t="s">
        <v>38</v>
      </c>
      <c r="BO45" s="209" t="s">
        <v>38</v>
      </c>
      <c r="BP45" s="209" t="s">
        <v>38</v>
      </c>
      <c r="BQ45" s="209"/>
      <c r="BR45" s="210"/>
      <c r="BS45" s="211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48"/>
      <c r="CF45" s="212"/>
      <c r="CG45" s="207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</row>
    <row r="46" spans="1:133" s="202" customFormat="1" ht="16.5" customHeight="1">
      <c r="A46" s="487" t="str">
        <f>B29</f>
        <v>Kohēzijas fonds</v>
      </c>
      <c r="B46" s="488"/>
      <c r="C46" s="213">
        <f>ROUND(C29,2)</f>
        <v>175100</v>
      </c>
      <c r="D46" s="438">
        <f>C46/C$23</f>
        <v>0.8498998273407387</v>
      </c>
      <c r="E46" s="214">
        <f>SUM(K46:V46)</f>
        <v>0</v>
      </c>
      <c r="F46" s="215">
        <f>SUM(W46:AH46)</f>
        <v>0</v>
      </c>
      <c r="G46" s="213">
        <f>SUM(AI46:AT46)</f>
        <v>0</v>
      </c>
      <c r="H46" s="216">
        <f>SUM(AU46:BF46)</f>
        <v>0</v>
      </c>
      <c r="I46" s="217">
        <f>SUM(BG46:BR46)</f>
        <v>175100</v>
      </c>
      <c r="J46" s="342">
        <f>SUM(BS46:CD46)</f>
        <v>0</v>
      </c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20"/>
      <c r="W46" s="191"/>
      <c r="X46" s="219"/>
      <c r="Y46" s="219"/>
      <c r="Z46" s="216"/>
      <c r="AA46" s="232"/>
      <c r="AB46" s="232"/>
      <c r="AC46" s="232"/>
      <c r="AD46" s="232"/>
      <c r="AE46" s="232"/>
      <c r="AF46" s="232"/>
      <c r="AG46" s="232"/>
      <c r="AH46" s="196"/>
      <c r="AI46" s="232"/>
      <c r="AJ46" s="232"/>
      <c r="AK46" s="194"/>
      <c r="AL46" s="194"/>
      <c r="AM46" s="194"/>
      <c r="AN46" s="232"/>
      <c r="AO46" s="232"/>
      <c r="AP46" s="232"/>
      <c r="AQ46" s="232"/>
      <c r="AR46" s="232"/>
      <c r="AS46" s="232"/>
      <c r="AT46" s="196"/>
      <c r="AU46" s="343"/>
      <c r="AV46" s="232"/>
      <c r="AW46" s="232"/>
      <c r="AX46" s="219"/>
      <c r="AY46" s="219"/>
      <c r="AZ46" s="219"/>
      <c r="BA46" s="219"/>
      <c r="BB46" s="219"/>
      <c r="BC46" s="221"/>
      <c r="BD46" s="221"/>
      <c r="BE46" s="221"/>
      <c r="BF46" s="220"/>
      <c r="BG46" s="222"/>
      <c r="BH46" s="219"/>
      <c r="BI46" s="219"/>
      <c r="BJ46" s="221"/>
      <c r="BK46" s="221"/>
      <c r="BL46" s="219">
        <f>ROUND($C46*0.2,2)</f>
        <v>35020</v>
      </c>
      <c r="BM46" s="219"/>
      <c r="BN46" s="219"/>
      <c r="BO46" s="219"/>
      <c r="BP46" s="219">
        <f>+ROUND(SUM($BG68:BN68)/$H$21*$C$29,2)</f>
        <v>61285</v>
      </c>
      <c r="BQ46" s="219">
        <f>+ROUND(SUM(BO68)/$H$21*$C$29,2)</f>
        <v>43775</v>
      </c>
      <c r="BR46" s="219">
        <f>$C46-SUM($BA46:BQ46)</f>
        <v>35020</v>
      </c>
      <c r="BS46" s="344"/>
      <c r="BT46" s="209"/>
      <c r="BU46" s="219"/>
      <c r="BV46" s="219"/>
      <c r="BW46" s="219"/>
      <c r="BX46" s="269"/>
      <c r="BY46" s="269"/>
      <c r="BZ46" s="269"/>
      <c r="CA46" s="269"/>
      <c r="CB46" s="219"/>
      <c r="CC46" s="219"/>
      <c r="CD46" s="216"/>
      <c r="CE46" s="249"/>
      <c r="CF46" s="260">
        <f>SUM(E46:J46)</f>
        <v>175100</v>
      </c>
      <c r="CG46" s="345">
        <f>CF46/(CF$50)</f>
        <v>0.8498998273407387</v>
      </c>
      <c r="CH46" s="223"/>
      <c r="CI46" s="224"/>
      <c r="CJ46" s="225"/>
      <c r="CK46" s="200"/>
      <c r="CL46" s="200"/>
      <c r="CM46" s="225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</row>
    <row r="47" spans="1:133" s="202" customFormat="1" ht="16.5" customHeight="1" hidden="1">
      <c r="A47" s="487" t="str">
        <f>B30</f>
        <v>Valsts budžeta finansējums</v>
      </c>
      <c r="B47" s="488"/>
      <c r="C47" s="213">
        <f>ROUND(C30,2)</f>
        <v>0</v>
      </c>
      <c r="D47" s="385">
        <f>C47/C$23</f>
        <v>0</v>
      </c>
      <c r="E47" s="214">
        <f>SUM(K47:V47)</f>
        <v>0</v>
      </c>
      <c r="F47" s="215">
        <f>SUM(W47:AH47)</f>
        <v>0</v>
      </c>
      <c r="G47" s="213">
        <f>SUM(AI47:AT47)</f>
        <v>0</v>
      </c>
      <c r="H47" s="216">
        <f>SUM(AU47:BF47)</f>
        <v>0</v>
      </c>
      <c r="I47" s="217">
        <f>SUM(BG47:BR47)</f>
        <v>0</v>
      </c>
      <c r="J47" s="342">
        <f>SUM(BS47:CD47)</f>
        <v>0</v>
      </c>
      <c r="K47" s="222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20"/>
      <c r="W47" s="191"/>
      <c r="X47" s="221"/>
      <c r="Y47" s="221"/>
      <c r="Z47" s="216"/>
      <c r="AA47" s="232"/>
      <c r="AB47" s="232"/>
      <c r="AC47" s="232"/>
      <c r="AD47" s="232"/>
      <c r="AE47" s="232"/>
      <c r="AF47" s="232"/>
      <c r="AG47" s="232"/>
      <c r="AH47" s="196"/>
      <c r="AI47" s="232"/>
      <c r="AJ47" s="232"/>
      <c r="AK47" s="194"/>
      <c r="AL47" s="194"/>
      <c r="AM47" s="194"/>
      <c r="AN47" s="232"/>
      <c r="AO47" s="232"/>
      <c r="AP47" s="232"/>
      <c r="AQ47" s="232">
        <f>ROUND($C47*0.2,2)</f>
        <v>0</v>
      </c>
      <c r="AR47" s="232"/>
      <c r="AS47" s="232"/>
      <c r="AT47" s="196"/>
      <c r="AU47" s="346"/>
      <c r="AV47" s="269">
        <f>ROUND(SUM(AS68:AT68)/$H$21*$C$30,2)</f>
        <v>0</v>
      </c>
      <c r="AW47" s="209"/>
      <c r="AX47" s="232"/>
      <c r="AY47" s="219"/>
      <c r="AZ47" s="219">
        <f>ROUND(SUM(AW68:AX68)/$H$21*$C$30,2)</f>
        <v>0</v>
      </c>
      <c r="BA47" s="219"/>
      <c r="BB47" s="219"/>
      <c r="BC47" s="219">
        <f>ROUND(BA68/$H$21*$C$30,2)</f>
        <v>0</v>
      </c>
      <c r="BD47" s="219"/>
      <c r="BE47" s="219"/>
      <c r="BF47" s="220"/>
      <c r="BG47" s="222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20"/>
      <c r="BS47" s="344"/>
      <c r="BT47" s="20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6"/>
      <c r="CE47" s="249"/>
      <c r="CF47" s="260">
        <f>SUM(E47:J47)</f>
        <v>0</v>
      </c>
      <c r="CG47" s="345">
        <f>CF47/(CF$50)</f>
        <v>0</v>
      </c>
      <c r="CH47" s="226"/>
      <c r="CI47" s="224"/>
      <c r="CJ47" s="224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</row>
    <row r="48" spans="1:133" s="202" customFormat="1" ht="16.5" customHeight="1">
      <c r="A48" s="487" t="str">
        <f>B31</f>
        <v>Pašvaldības budžeta finansējums</v>
      </c>
      <c r="B48" s="488"/>
      <c r="C48" s="213">
        <f>ROUND(C31,2)</f>
        <v>30924.28</v>
      </c>
      <c r="D48" s="438">
        <f>C48/C$23</f>
        <v>0.15010017265926132</v>
      </c>
      <c r="E48" s="214">
        <f>SUM(K48:V48)</f>
        <v>0</v>
      </c>
      <c r="F48" s="215">
        <f>SUM(W48:AH48)</f>
        <v>0</v>
      </c>
      <c r="G48" s="213">
        <f>SUM(AI48:AT48)</f>
        <v>0</v>
      </c>
      <c r="H48" s="216">
        <f>SUM(AU48:BF48)</f>
        <v>0</v>
      </c>
      <c r="I48" s="217">
        <f>SUM(BG48:BR48)</f>
        <v>30924.28</v>
      </c>
      <c r="J48" s="342">
        <f>SUM(BS48:CD48)</f>
        <v>0</v>
      </c>
      <c r="K48" s="222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20"/>
      <c r="W48" s="191"/>
      <c r="X48" s="221"/>
      <c r="Y48" s="219"/>
      <c r="Z48" s="216"/>
      <c r="AA48" s="232"/>
      <c r="AB48" s="232"/>
      <c r="AC48" s="232"/>
      <c r="AD48" s="232"/>
      <c r="AE48" s="232"/>
      <c r="AF48" s="232"/>
      <c r="AG48" s="232"/>
      <c r="AH48" s="196"/>
      <c r="AI48" s="233"/>
      <c r="AJ48" s="232"/>
      <c r="AK48" s="232"/>
      <c r="AL48" s="232"/>
      <c r="AM48" s="194"/>
      <c r="AN48" s="232"/>
      <c r="AO48" s="232"/>
      <c r="AP48" s="232"/>
      <c r="AQ48" s="232"/>
      <c r="AR48" s="232"/>
      <c r="AS48" s="232"/>
      <c r="AT48" s="196"/>
      <c r="AU48" s="347"/>
      <c r="AV48" s="234"/>
      <c r="AW48" s="234"/>
      <c r="AX48" s="232"/>
      <c r="AY48" s="219"/>
      <c r="AZ48" s="219"/>
      <c r="BA48" s="219"/>
      <c r="BB48" s="219"/>
      <c r="BC48" s="221"/>
      <c r="BD48" s="219"/>
      <c r="BE48" s="219"/>
      <c r="BF48" s="220"/>
      <c r="BG48" s="222"/>
      <c r="BH48" s="219"/>
      <c r="BI48" s="219"/>
      <c r="BJ48" s="219"/>
      <c r="BK48" s="219"/>
      <c r="BL48" s="219"/>
      <c r="BM48" s="219"/>
      <c r="BN48" s="219">
        <f>$C48</f>
        <v>30924.28</v>
      </c>
      <c r="BO48" s="219"/>
      <c r="BP48" s="219"/>
      <c r="BQ48" s="219"/>
      <c r="BR48" s="220"/>
      <c r="BS48" s="344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49"/>
      <c r="CF48" s="260">
        <f>SUM(E48:J48)</f>
        <v>30924.28</v>
      </c>
      <c r="CG48" s="345">
        <f>CF48/(CF$50)</f>
        <v>0.15010017265926132</v>
      </c>
      <c r="CH48" s="200"/>
      <c r="CI48" s="224"/>
      <c r="CJ48" s="200"/>
      <c r="CK48" s="227"/>
      <c r="CL48" s="224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</row>
    <row r="49" spans="1:133" s="202" customFormat="1" ht="16.5" customHeight="1">
      <c r="A49" s="487" t="str">
        <f>B32</f>
        <v>Uzņēmuma finansējums</v>
      </c>
      <c r="B49" s="488"/>
      <c r="C49" s="213">
        <f>ROUND(C32,2)</f>
        <v>0</v>
      </c>
      <c r="D49" s="438">
        <f>C49/C$23</f>
        <v>0</v>
      </c>
      <c r="E49" s="214">
        <f>SUM(K49:V49)</f>
        <v>0</v>
      </c>
      <c r="F49" s="215">
        <f>SUM(W49:AH49)</f>
        <v>0</v>
      </c>
      <c r="G49" s="213">
        <f>SUM(AI49:AT49)</f>
        <v>0</v>
      </c>
      <c r="H49" s="216">
        <f>SUM(AU49:BF49)</f>
        <v>0</v>
      </c>
      <c r="I49" s="217">
        <f>SUM(BG49:BR49)</f>
        <v>0</v>
      </c>
      <c r="J49" s="342">
        <f>SUM(BS49:CD49)</f>
        <v>0</v>
      </c>
      <c r="K49" s="222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20"/>
      <c r="W49" s="222"/>
      <c r="X49" s="221"/>
      <c r="Y49" s="219"/>
      <c r="Z49" s="219"/>
      <c r="AA49" s="219"/>
      <c r="AB49" s="219"/>
      <c r="AC49" s="219"/>
      <c r="AD49" s="219"/>
      <c r="AE49" s="219"/>
      <c r="AF49" s="219"/>
      <c r="AG49" s="219"/>
      <c r="AH49" s="220"/>
      <c r="AI49" s="222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0"/>
      <c r="AU49" s="208"/>
      <c r="AV49" s="209"/>
      <c r="AW49" s="209"/>
      <c r="AX49" s="219"/>
      <c r="AY49" s="219"/>
      <c r="AZ49" s="219"/>
      <c r="BA49" s="219"/>
      <c r="BB49" s="219"/>
      <c r="BC49" s="219"/>
      <c r="BD49" s="219"/>
      <c r="BE49" s="219"/>
      <c r="BF49" s="220"/>
      <c r="BG49" s="222"/>
      <c r="BH49" s="344"/>
      <c r="BI49" s="219"/>
      <c r="BJ49" s="219"/>
      <c r="BK49" s="219"/>
      <c r="BL49" s="219"/>
      <c r="BM49" s="219"/>
      <c r="BN49" s="219"/>
      <c r="BO49" s="219"/>
      <c r="BP49" s="219"/>
      <c r="BQ49" s="219"/>
      <c r="BR49" s="220"/>
      <c r="BS49" s="344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49"/>
      <c r="CF49" s="260">
        <f>SUM(E49:J49)</f>
        <v>0</v>
      </c>
      <c r="CG49" s="345">
        <f>CF49/(CF$50)</f>
        <v>0</v>
      </c>
      <c r="CH49" s="226"/>
      <c r="CI49" s="224"/>
      <c r="CJ49" s="224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</row>
    <row r="50" spans="1:133" s="28" customFormat="1" ht="18.75" customHeight="1" thickBot="1">
      <c r="A50" s="489" t="s">
        <v>81</v>
      </c>
      <c r="B50" s="490"/>
      <c r="C50" s="395">
        <f aca="true" t="shared" si="11" ref="C50:BN50">SUM(C46:C49)</f>
        <v>206024.28</v>
      </c>
      <c r="D50" s="396">
        <f t="shared" si="11"/>
        <v>1</v>
      </c>
      <c r="E50" s="395">
        <f t="shared" si="11"/>
        <v>0</v>
      </c>
      <c r="F50" s="397">
        <f t="shared" si="11"/>
        <v>0</v>
      </c>
      <c r="G50" s="395">
        <f t="shared" si="11"/>
        <v>0</v>
      </c>
      <c r="H50" s="398">
        <f t="shared" si="11"/>
        <v>0</v>
      </c>
      <c r="I50" s="399">
        <f t="shared" si="11"/>
        <v>206024.28</v>
      </c>
      <c r="J50" s="400">
        <f t="shared" si="11"/>
        <v>0</v>
      </c>
      <c r="K50" s="395">
        <f t="shared" si="11"/>
        <v>0</v>
      </c>
      <c r="L50" s="398">
        <f t="shared" si="11"/>
        <v>0</v>
      </c>
      <c r="M50" s="398">
        <f t="shared" si="11"/>
        <v>0</v>
      </c>
      <c r="N50" s="398">
        <f t="shared" si="11"/>
        <v>0</v>
      </c>
      <c r="O50" s="398">
        <f t="shared" si="11"/>
        <v>0</v>
      </c>
      <c r="P50" s="398">
        <f t="shared" si="11"/>
        <v>0</v>
      </c>
      <c r="Q50" s="398">
        <f t="shared" si="11"/>
        <v>0</v>
      </c>
      <c r="R50" s="398">
        <f t="shared" si="11"/>
        <v>0</v>
      </c>
      <c r="S50" s="398">
        <f t="shared" si="11"/>
        <v>0</v>
      </c>
      <c r="T50" s="398">
        <f t="shared" si="11"/>
        <v>0</v>
      </c>
      <c r="U50" s="398">
        <f>SUM(U46:U49)</f>
        <v>0</v>
      </c>
      <c r="V50" s="399">
        <f t="shared" si="11"/>
        <v>0</v>
      </c>
      <c r="W50" s="395">
        <f t="shared" si="11"/>
        <v>0</v>
      </c>
      <c r="X50" s="397">
        <f t="shared" si="11"/>
        <v>0</v>
      </c>
      <c r="Y50" s="398">
        <f t="shared" si="11"/>
        <v>0</v>
      </c>
      <c r="Z50" s="398">
        <f t="shared" si="11"/>
        <v>0</v>
      </c>
      <c r="AA50" s="398">
        <f t="shared" si="11"/>
        <v>0</v>
      </c>
      <c r="AB50" s="398">
        <f>SUM(AB46:AB49)</f>
        <v>0</v>
      </c>
      <c r="AC50" s="398">
        <f>SUM(AC46:AC49)</f>
        <v>0</v>
      </c>
      <c r="AD50" s="398">
        <f t="shared" si="11"/>
        <v>0</v>
      </c>
      <c r="AE50" s="398">
        <f t="shared" si="11"/>
        <v>0</v>
      </c>
      <c r="AF50" s="398">
        <f t="shared" si="11"/>
        <v>0</v>
      </c>
      <c r="AG50" s="398">
        <f t="shared" si="11"/>
        <v>0</v>
      </c>
      <c r="AH50" s="399">
        <f t="shared" si="11"/>
        <v>0</v>
      </c>
      <c r="AI50" s="395">
        <f t="shared" si="11"/>
        <v>0</v>
      </c>
      <c r="AJ50" s="398">
        <f t="shared" si="11"/>
        <v>0</v>
      </c>
      <c r="AK50" s="398">
        <f t="shared" si="11"/>
        <v>0</v>
      </c>
      <c r="AL50" s="398">
        <f t="shared" si="11"/>
        <v>0</v>
      </c>
      <c r="AM50" s="398">
        <f t="shared" si="11"/>
        <v>0</v>
      </c>
      <c r="AN50" s="401">
        <f t="shared" si="11"/>
        <v>0</v>
      </c>
      <c r="AO50" s="398">
        <f t="shared" si="11"/>
        <v>0</v>
      </c>
      <c r="AP50" s="398">
        <f t="shared" si="11"/>
        <v>0</v>
      </c>
      <c r="AQ50" s="398">
        <f t="shared" si="11"/>
        <v>0</v>
      </c>
      <c r="AR50" s="398">
        <f t="shared" si="11"/>
        <v>0</v>
      </c>
      <c r="AS50" s="398">
        <f t="shared" si="11"/>
        <v>0</v>
      </c>
      <c r="AT50" s="399">
        <f t="shared" si="11"/>
        <v>0</v>
      </c>
      <c r="AU50" s="395">
        <f>SUM(AU46:AU49)</f>
        <v>0</v>
      </c>
      <c r="AV50" s="398">
        <f t="shared" si="11"/>
        <v>0</v>
      </c>
      <c r="AW50" s="401">
        <f t="shared" si="11"/>
        <v>0</v>
      </c>
      <c r="AX50" s="398">
        <f t="shared" si="11"/>
        <v>0</v>
      </c>
      <c r="AY50" s="398">
        <f t="shared" si="11"/>
        <v>0</v>
      </c>
      <c r="AZ50" s="398">
        <f t="shared" si="11"/>
        <v>0</v>
      </c>
      <c r="BA50" s="398">
        <f t="shared" si="11"/>
        <v>0</v>
      </c>
      <c r="BB50" s="398">
        <f t="shared" si="11"/>
        <v>0</v>
      </c>
      <c r="BC50" s="398">
        <f t="shared" si="11"/>
        <v>0</v>
      </c>
      <c r="BD50" s="398">
        <f t="shared" si="11"/>
        <v>0</v>
      </c>
      <c r="BE50" s="398">
        <f t="shared" si="11"/>
        <v>0</v>
      </c>
      <c r="BF50" s="399">
        <f t="shared" si="11"/>
        <v>0</v>
      </c>
      <c r="BG50" s="395">
        <f>SUM(BG46:BG49)</f>
        <v>0</v>
      </c>
      <c r="BH50" s="401">
        <f t="shared" si="11"/>
        <v>0</v>
      </c>
      <c r="BI50" s="401">
        <f t="shared" si="11"/>
        <v>0</v>
      </c>
      <c r="BJ50" s="398">
        <f t="shared" si="11"/>
        <v>0</v>
      </c>
      <c r="BK50" s="398">
        <f t="shared" si="11"/>
        <v>0</v>
      </c>
      <c r="BL50" s="401">
        <f t="shared" si="11"/>
        <v>35020</v>
      </c>
      <c r="BM50" s="398">
        <f t="shared" si="11"/>
        <v>0</v>
      </c>
      <c r="BN50" s="398">
        <f t="shared" si="11"/>
        <v>30924.28</v>
      </c>
      <c r="BO50" s="398">
        <f aca="true" t="shared" si="12" ref="BO50:CD50">SUM(BO46:BO49)</f>
        <v>0</v>
      </c>
      <c r="BP50" s="398">
        <f t="shared" si="12"/>
        <v>61285</v>
      </c>
      <c r="BQ50" s="398">
        <f t="shared" si="12"/>
        <v>43775</v>
      </c>
      <c r="BR50" s="399">
        <f t="shared" si="12"/>
        <v>35020</v>
      </c>
      <c r="BS50" s="401">
        <f t="shared" si="12"/>
        <v>0</v>
      </c>
      <c r="BT50" s="398">
        <f t="shared" si="12"/>
        <v>0</v>
      </c>
      <c r="BU50" s="398">
        <f t="shared" si="12"/>
        <v>0</v>
      </c>
      <c r="BV50" s="398">
        <f t="shared" si="12"/>
        <v>0</v>
      </c>
      <c r="BW50" s="398">
        <f t="shared" si="12"/>
        <v>0</v>
      </c>
      <c r="BX50" s="398">
        <f t="shared" si="12"/>
        <v>0</v>
      </c>
      <c r="BY50" s="398">
        <f t="shared" si="12"/>
        <v>0</v>
      </c>
      <c r="BZ50" s="398">
        <f t="shared" si="12"/>
        <v>0</v>
      </c>
      <c r="CA50" s="398">
        <f t="shared" si="12"/>
        <v>0</v>
      </c>
      <c r="CB50" s="398">
        <f t="shared" si="12"/>
        <v>0</v>
      </c>
      <c r="CC50" s="398">
        <f t="shared" si="12"/>
        <v>0</v>
      </c>
      <c r="CD50" s="398">
        <f t="shared" si="12"/>
        <v>0</v>
      </c>
      <c r="CE50" s="253"/>
      <c r="CF50" s="402">
        <f>SUM(E50:J50)</f>
        <v>206024.28</v>
      </c>
      <c r="CG50" s="403">
        <f>SUM(CG46:CG49)</f>
        <v>1</v>
      </c>
      <c r="CH50" s="24"/>
      <c r="CI50" s="33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</row>
    <row r="51" spans="1:133" s="21" customFormat="1" ht="7.5" customHeight="1" thickTop="1">
      <c r="A51" s="483"/>
      <c r="B51" s="484"/>
      <c r="C51" s="104"/>
      <c r="D51" s="244"/>
      <c r="E51" s="72"/>
      <c r="F51" s="73"/>
      <c r="G51" s="349"/>
      <c r="H51" s="74"/>
      <c r="I51" s="75"/>
      <c r="J51" s="350"/>
      <c r="K51" s="78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  <c r="X51" s="115"/>
      <c r="Y51" s="76"/>
      <c r="Z51" s="76"/>
      <c r="AA51" s="76"/>
      <c r="AB51" s="76"/>
      <c r="AC51" s="76"/>
      <c r="AD51" s="76"/>
      <c r="AE51" s="76"/>
      <c r="AF51" s="76"/>
      <c r="AG51" s="76"/>
      <c r="AH51" s="77"/>
      <c r="AI51" s="78"/>
      <c r="AJ51" s="76"/>
      <c r="AK51" s="76"/>
      <c r="AL51" s="76"/>
      <c r="AM51" s="76"/>
      <c r="AN51" s="111"/>
      <c r="AO51" s="76"/>
      <c r="AP51" s="76"/>
      <c r="AQ51" s="76"/>
      <c r="AR51" s="76"/>
      <c r="AS51" s="76"/>
      <c r="AT51" s="77"/>
      <c r="AU51" s="78"/>
      <c r="AV51" s="76"/>
      <c r="AW51" s="111"/>
      <c r="AX51" s="76"/>
      <c r="AY51" s="76"/>
      <c r="AZ51" s="76"/>
      <c r="BA51" s="76"/>
      <c r="BB51" s="76"/>
      <c r="BC51" s="76"/>
      <c r="BD51" s="76"/>
      <c r="BE51" s="76"/>
      <c r="BF51" s="77"/>
      <c r="BG51" s="78"/>
      <c r="BH51" s="111"/>
      <c r="BI51" s="111"/>
      <c r="BJ51" s="76"/>
      <c r="BK51" s="76"/>
      <c r="BL51" s="111"/>
      <c r="BM51" s="76"/>
      <c r="BN51" s="76"/>
      <c r="BO51" s="76"/>
      <c r="BP51" s="76"/>
      <c r="BQ51" s="76"/>
      <c r="BR51" s="77"/>
      <c r="BS51" s="111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250"/>
      <c r="CF51" s="261"/>
      <c r="CG51" s="79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</row>
    <row r="52" spans="1:133" s="21" customFormat="1" ht="19.5" customHeight="1">
      <c r="A52" s="491" t="s">
        <v>49</v>
      </c>
      <c r="B52" s="492"/>
      <c r="C52" s="57"/>
      <c r="D52" s="245"/>
      <c r="E52" s="60"/>
      <c r="F52" s="56"/>
      <c r="G52" s="57"/>
      <c r="H52" s="54"/>
      <c r="I52" s="351"/>
      <c r="J52" s="351"/>
      <c r="K52" s="57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5"/>
      <c r="W52" s="57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55"/>
      <c r="AI52" s="57"/>
      <c r="AJ52" s="22"/>
      <c r="AK52" s="22"/>
      <c r="AL52" s="22"/>
      <c r="AM52" s="22"/>
      <c r="AN52" s="110"/>
      <c r="AO52" s="22"/>
      <c r="AP52" s="22"/>
      <c r="AQ52" s="22"/>
      <c r="AR52" s="280"/>
      <c r="AS52" s="22"/>
      <c r="AT52" s="55"/>
      <c r="AU52" s="281"/>
      <c r="AV52" s="22"/>
      <c r="AW52" s="280"/>
      <c r="AX52" s="22"/>
      <c r="AY52" s="22"/>
      <c r="AZ52" s="280"/>
      <c r="BA52" s="280"/>
      <c r="BB52" s="22"/>
      <c r="BC52" s="280"/>
      <c r="BD52" s="22"/>
      <c r="BE52" s="280"/>
      <c r="BF52" s="352"/>
      <c r="BG52" s="281"/>
      <c r="BH52" s="110"/>
      <c r="BI52" s="110"/>
      <c r="BJ52" s="22"/>
      <c r="BK52" s="22"/>
      <c r="BL52" s="110"/>
      <c r="BM52" s="22"/>
      <c r="BN52" s="22"/>
      <c r="BO52" s="22"/>
      <c r="BP52" s="22"/>
      <c r="BQ52" s="22"/>
      <c r="BR52" s="55"/>
      <c r="BS52" s="110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51"/>
      <c r="CF52" s="262"/>
      <c r="CG52" s="23"/>
      <c r="CH52" s="20"/>
      <c r="CI52" s="24"/>
      <c r="CJ52" s="24"/>
      <c r="CK52" s="24"/>
      <c r="CL52" s="24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</row>
    <row r="53" spans="1:133" s="21" customFormat="1" ht="16.5" customHeight="1">
      <c r="A53" s="493" t="str">
        <f>B34</f>
        <v>Pašvaldības budžeta finansējums</v>
      </c>
      <c r="B53" s="494"/>
      <c r="C53" s="68">
        <f>ROUND(C34,2)</f>
        <v>8975.72</v>
      </c>
      <c r="D53" s="353">
        <v>1</v>
      </c>
      <c r="E53" s="64">
        <f>SUM(K53:V53)</f>
        <v>0</v>
      </c>
      <c r="F53" s="65">
        <f>SUM(W53:AH53)</f>
        <v>0</v>
      </c>
      <c r="G53" s="68">
        <f>SUM(AI53:AT53)</f>
        <v>0</v>
      </c>
      <c r="H53" s="66">
        <f>SUM(AU53:BF53)</f>
        <v>0</v>
      </c>
      <c r="I53" s="67">
        <f>SUM(BG53:BR53)</f>
        <v>8975.72</v>
      </c>
      <c r="J53" s="354">
        <f>SUM(BS53:CD53)</f>
        <v>0</v>
      </c>
      <c r="K53" s="141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8"/>
      <c r="W53" s="57"/>
      <c r="X53" s="140"/>
      <c r="Y53" s="137"/>
      <c r="Z53" s="137"/>
      <c r="AA53" s="137"/>
      <c r="AB53" s="137"/>
      <c r="AC53" s="137"/>
      <c r="AD53" s="137"/>
      <c r="AE53" s="137"/>
      <c r="AF53" s="137"/>
      <c r="AG53" s="137"/>
      <c r="AH53" s="138"/>
      <c r="AI53" s="66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6"/>
      <c r="AU53" s="355"/>
      <c r="AV53" s="135"/>
      <c r="AW53" s="268"/>
      <c r="AX53" s="137"/>
      <c r="AY53" s="137"/>
      <c r="AZ53" s="137"/>
      <c r="BA53" s="268"/>
      <c r="BB53" s="137"/>
      <c r="BC53" s="137"/>
      <c r="BD53" s="268"/>
      <c r="BE53" s="137"/>
      <c r="BF53" s="352"/>
      <c r="BG53" s="281"/>
      <c r="BH53" s="139"/>
      <c r="BI53" s="137"/>
      <c r="BJ53" s="137"/>
      <c r="BK53" s="137"/>
      <c r="BL53" s="137"/>
      <c r="BM53" s="137"/>
      <c r="BN53" s="137">
        <f>C53</f>
        <v>8975.72</v>
      </c>
      <c r="BO53" s="137"/>
      <c r="BP53" s="137"/>
      <c r="BQ53" s="137"/>
      <c r="BR53" s="138"/>
      <c r="BS53" s="139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250"/>
      <c r="CF53" s="263">
        <f>SUM(E53:J53)</f>
        <v>8975.72</v>
      </c>
      <c r="CG53" s="356">
        <f>CF53/(CF$55)</f>
        <v>0.2641804206062447</v>
      </c>
      <c r="CH53" s="20"/>
      <c r="CI53" s="33"/>
      <c r="CJ53" s="20"/>
      <c r="CK53" s="26"/>
      <c r="CL53" s="33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</row>
    <row r="54" spans="1:133" s="21" customFormat="1" ht="16.5" customHeight="1">
      <c r="A54" s="493" t="str">
        <f>B35</f>
        <v>Uzņēmuma finansējums</v>
      </c>
      <c r="B54" s="494"/>
      <c r="C54" s="68">
        <f>ROUND(C35,2)</f>
        <v>25000</v>
      </c>
      <c r="D54" s="353">
        <v>1</v>
      </c>
      <c r="E54" s="64">
        <f>SUM(K54:V54)</f>
        <v>0</v>
      </c>
      <c r="F54" s="65">
        <f>SUM(W54:AH54)</f>
        <v>0</v>
      </c>
      <c r="G54" s="68">
        <f>SUM(AI54:AT54)</f>
        <v>0</v>
      </c>
      <c r="H54" s="66">
        <f>SUM(AU54:BF54)</f>
        <v>0</v>
      </c>
      <c r="I54" s="67">
        <f>SUM(BG54:BR54)</f>
        <v>25000</v>
      </c>
      <c r="J54" s="354">
        <f>SUM(BS54:CD54)</f>
        <v>0</v>
      </c>
      <c r="K54" s="141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8"/>
      <c r="W54" s="141"/>
      <c r="X54" s="140"/>
      <c r="Y54" s="137"/>
      <c r="Z54" s="137"/>
      <c r="AA54" s="137"/>
      <c r="AB54" s="137"/>
      <c r="AC54" s="137"/>
      <c r="AD54" s="137"/>
      <c r="AE54" s="137"/>
      <c r="AF54" s="137"/>
      <c r="AG54" s="137"/>
      <c r="AH54" s="138"/>
      <c r="AI54" s="66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6"/>
      <c r="AU54" s="357"/>
      <c r="AV54" s="268"/>
      <c r="AW54" s="268"/>
      <c r="AX54" s="137"/>
      <c r="AY54" s="137"/>
      <c r="AZ54" s="137"/>
      <c r="BA54" s="137"/>
      <c r="BB54" s="137"/>
      <c r="BC54" s="137"/>
      <c r="BD54" s="387">
        <f>ROUND(BD68*BD36,2)</f>
        <v>0</v>
      </c>
      <c r="BE54" s="137">
        <f>ROUND(BE68*BE36,2)</f>
        <v>0</v>
      </c>
      <c r="BF54" s="352">
        <f>ROUND(BF68*BF36,2)</f>
        <v>0</v>
      </c>
      <c r="BG54" s="281"/>
      <c r="BH54" s="139"/>
      <c r="BI54" s="137"/>
      <c r="BJ54" s="137"/>
      <c r="BK54" s="137"/>
      <c r="BL54" s="137"/>
      <c r="BM54" s="137"/>
      <c r="BN54" s="137">
        <v>9080</v>
      </c>
      <c r="BO54" s="137">
        <f>$C54-SUM($BA54:BN54)</f>
        <v>15920</v>
      </c>
      <c r="BP54" s="137"/>
      <c r="BQ54" s="137"/>
      <c r="BR54" s="138"/>
      <c r="BS54" s="139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250"/>
      <c r="CF54" s="263">
        <f>SUM(E54:J54)</f>
        <v>25000</v>
      </c>
      <c r="CG54" s="356">
        <f>CF54/(CF$55)</f>
        <v>0.7358195793937553</v>
      </c>
      <c r="CH54" s="25"/>
      <c r="CI54" s="33"/>
      <c r="CJ54" s="33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</row>
    <row r="55" spans="1:133" s="28" customFormat="1" ht="19.5" customHeight="1" thickBot="1">
      <c r="A55" s="489" t="s">
        <v>82</v>
      </c>
      <c r="B55" s="490"/>
      <c r="C55" s="395">
        <f aca="true" t="shared" si="13" ref="C55:BN55">SUM(C53:C54)</f>
        <v>33975.72</v>
      </c>
      <c r="D55" s="396">
        <v>1</v>
      </c>
      <c r="E55" s="395">
        <f t="shared" si="13"/>
        <v>0</v>
      </c>
      <c r="F55" s="397">
        <f t="shared" si="13"/>
        <v>0</v>
      </c>
      <c r="G55" s="395">
        <f t="shared" si="13"/>
        <v>0</v>
      </c>
      <c r="H55" s="398">
        <f t="shared" si="13"/>
        <v>0</v>
      </c>
      <c r="I55" s="399">
        <f t="shared" si="13"/>
        <v>33975.72</v>
      </c>
      <c r="J55" s="400">
        <f t="shared" si="13"/>
        <v>0</v>
      </c>
      <c r="K55" s="395">
        <f t="shared" si="13"/>
        <v>0</v>
      </c>
      <c r="L55" s="398">
        <f t="shared" si="13"/>
        <v>0</v>
      </c>
      <c r="M55" s="398">
        <f t="shared" si="13"/>
        <v>0</v>
      </c>
      <c r="N55" s="398">
        <f t="shared" si="13"/>
        <v>0</v>
      </c>
      <c r="O55" s="398">
        <f t="shared" si="13"/>
        <v>0</v>
      </c>
      <c r="P55" s="398">
        <f t="shared" si="13"/>
        <v>0</v>
      </c>
      <c r="Q55" s="398">
        <f t="shared" si="13"/>
        <v>0</v>
      </c>
      <c r="R55" s="398">
        <f t="shared" si="13"/>
        <v>0</v>
      </c>
      <c r="S55" s="398">
        <f t="shared" si="13"/>
        <v>0</v>
      </c>
      <c r="T55" s="398">
        <f t="shared" si="13"/>
        <v>0</v>
      </c>
      <c r="U55" s="398">
        <f t="shared" si="13"/>
        <v>0</v>
      </c>
      <c r="V55" s="399">
        <f t="shared" si="13"/>
        <v>0</v>
      </c>
      <c r="W55" s="395">
        <f t="shared" si="13"/>
        <v>0</v>
      </c>
      <c r="X55" s="397">
        <f t="shared" si="13"/>
        <v>0</v>
      </c>
      <c r="Y55" s="398">
        <f t="shared" si="13"/>
        <v>0</v>
      </c>
      <c r="Z55" s="398">
        <f t="shared" si="13"/>
        <v>0</v>
      </c>
      <c r="AA55" s="398">
        <f t="shared" si="13"/>
        <v>0</v>
      </c>
      <c r="AB55" s="398">
        <f t="shared" si="13"/>
        <v>0</v>
      </c>
      <c r="AC55" s="398">
        <f t="shared" si="13"/>
        <v>0</v>
      </c>
      <c r="AD55" s="398">
        <f t="shared" si="13"/>
        <v>0</v>
      </c>
      <c r="AE55" s="398">
        <f t="shared" si="13"/>
        <v>0</v>
      </c>
      <c r="AF55" s="398">
        <f t="shared" si="13"/>
        <v>0</v>
      </c>
      <c r="AG55" s="398">
        <f t="shared" si="13"/>
        <v>0</v>
      </c>
      <c r="AH55" s="399">
        <f t="shared" si="13"/>
        <v>0</v>
      </c>
      <c r="AI55" s="395">
        <f t="shared" si="13"/>
        <v>0</v>
      </c>
      <c r="AJ55" s="398">
        <f t="shared" si="13"/>
        <v>0</v>
      </c>
      <c r="AK55" s="398">
        <f t="shared" si="13"/>
        <v>0</v>
      </c>
      <c r="AL55" s="398">
        <f t="shared" si="13"/>
        <v>0</v>
      </c>
      <c r="AM55" s="398">
        <f t="shared" si="13"/>
        <v>0</v>
      </c>
      <c r="AN55" s="401">
        <f t="shared" si="13"/>
        <v>0</v>
      </c>
      <c r="AO55" s="398">
        <f t="shared" si="13"/>
        <v>0</v>
      </c>
      <c r="AP55" s="398">
        <f t="shared" si="13"/>
        <v>0</v>
      </c>
      <c r="AQ55" s="398">
        <f t="shared" si="13"/>
        <v>0</v>
      </c>
      <c r="AR55" s="398">
        <f t="shared" si="13"/>
        <v>0</v>
      </c>
      <c r="AS55" s="398">
        <f t="shared" si="13"/>
        <v>0</v>
      </c>
      <c r="AT55" s="399">
        <f t="shared" si="13"/>
        <v>0</v>
      </c>
      <c r="AU55" s="395">
        <f t="shared" si="13"/>
        <v>0</v>
      </c>
      <c r="AV55" s="398">
        <f t="shared" si="13"/>
        <v>0</v>
      </c>
      <c r="AW55" s="401">
        <f t="shared" si="13"/>
        <v>0</v>
      </c>
      <c r="AX55" s="398">
        <f t="shared" si="13"/>
        <v>0</v>
      </c>
      <c r="AY55" s="398">
        <f t="shared" si="13"/>
        <v>0</v>
      </c>
      <c r="AZ55" s="398">
        <f t="shared" si="13"/>
        <v>0</v>
      </c>
      <c r="BA55" s="398">
        <f t="shared" si="13"/>
        <v>0</v>
      </c>
      <c r="BB55" s="398">
        <f t="shared" si="13"/>
        <v>0</v>
      </c>
      <c r="BC55" s="398">
        <f t="shared" si="13"/>
        <v>0</v>
      </c>
      <c r="BD55" s="398">
        <f t="shared" si="13"/>
        <v>0</v>
      </c>
      <c r="BE55" s="398">
        <f t="shared" si="13"/>
        <v>0</v>
      </c>
      <c r="BF55" s="399">
        <f t="shared" si="13"/>
        <v>0</v>
      </c>
      <c r="BG55" s="395">
        <f t="shared" si="13"/>
        <v>0</v>
      </c>
      <c r="BH55" s="401">
        <f t="shared" si="13"/>
        <v>0</v>
      </c>
      <c r="BI55" s="401">
        <f t="shared" si="13"/>
        <v>0</v>
      </c>
      <c r="BJ55" s="398">
        <f t="shared" si="13"/>
        <v>0</v>
      </c>
      <c r="BK55" s="398">
        <f t="shared" si="13"/>
        <v>0</v>
      </c>
      <c r="BL55" s="401">
        <f t="shared" si="13"/>
        <v>0</v>
      </c>
      <c r="BM55" s="398">
        <f t="shared" si="13"/>
        <v>0</v>
      </c>
      <c r="BN55" s="398">
        <f t="shared" si="13"/>
        <v>18055.72</v>
      </c>
      <c r="BO55" s="398">
        <f aca="true" t="shared" si="14" ref="BO55:CD55">SUM(BO53:BO54)</f>
        <v>15920</v>
      </c>
      <c r="BP55" s="398">
        <f t="shared" si="14"/>
        <v>0</v>
      </c>
      <c r="BQ55" s="398">
        <f t="shared" si="14"/>
        <v>0</v>
      </c>
      <c r="BR55" s="399">
        <f t="shared" si="14"/>
        <v>0</v>
      </c>
      <c r="BS55" s="401">
        <f t="shared" si="14"/>
        <v>0</v>
      </c>
      <c r="BT55" s="398">
        <f t="shared" si="14"/>
        <v>0</v>
      </c>
      <c r="BU55" s="398">
        <f t="shared" si="14"/>
        <v>0</v>
      </c>
      <c r="BV55" s="398">
        <f t="shared" si="14"/>
        <v>0</v>
      </c>
      <c r="BW55" s="398">
        <f t="shared" si="14"/>
        <v>0</v>
      </c>
      <c r="BX55" s="398">
        <f t="shared" si="14"/>
        <v>0</v>
      </c>
      <c r="BY55" s="398">
        <f t="shared" si="14"/>
        <v>0</v>
      </c>
      <c r="BZ55" s="398">
        <f t="shared" si="14"/>
        <v>0</v>
      </c>
      <c r="CA55" s="398">
        <f t="shared" si="14"/>
        <v>0</v>
      </c>
      <c r="CB55" s="398">
        <f t="shared" si="14"/>
        <v>0</v>
      </c>
      <c r="CC55" s="398">
        <f t="shared" si="14"/>
        <v>0</v>
      </c>
      <c r="CD55" s="398">
        <f t="shared" si="14"/>
        <v>0</v>
      </c>
      <c r="CE55" s="253"/>
      <c r="CF55" s="402">
        <f>SUM(E55:J55)</f>
        <v>33975.72</v>
      </c>
      <c r="CG55" s="403">
        <f>SUM(CG53:CG54)</f>
        <v>1</v>
      </c>
      <c r="CH55" s="24"/>
      <c r="CI55" s="33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</row>
    <row r="56" spans="1:133" s="21" customFormat="1" ht="7.5" customHeight="1" thickTop="1">
      <c r="A56" s="483"/>
      <c r="B56" s="484"/>
      <c r="C56" s="104"/>
      <c r="D56" s="105"/>
      <c r="E56" s="72"/>
      <c r="F56" s="73"/>
      <c r="G56" s="349"/>
      <c r="H56" s="74"/>
      <c r="I56" s="75"/>
      <c r="J56" s="350"/>
      <c r="K56" s="78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  <c r="X56" s="115"/>
      <c r="Y56" s="76"/>
      <c r="Z56" s="76"/>
      <c r="AA56" s="76"/>
      <c r="AB56" s="76"/>
      <c r="AC56" s="76"/>
      <c r="AD56" s="76"/>
      <c r="AE56" s="76"/>
      <c r="AF56" s="76"/>
      <c r="AG56" s="76"/>
      <c r="AH56" s="77"/>
      <c r="AI56" s="78"/>
      <c r="AJ56" s="76"/>
      <c r="AK56" s="76"/>
      <c r="AL56" s="76"/>
      <c r="AM56" s="76"/>
      <c r="AN56" s="111"/>
      <c r="AO56" s="76"/>
      <c r="AP56" s="76"/>
      <c r="AQ56" s="76"/>
      <c r="AR56" s="76"/>
      <c r="AS56" s="76"/>
      <c r="AT56" s="77"/>
      <c r="AU56" s="78"/>
      <c r="AV56" s="76"/>
      <c r="AW56" s="111"/>
      <c r="AX56" s="76"/>
      <c r="AY56" s="76"/>
      <c r="AZ56" s="76"/>
      <c r="BA56" s="76"/>
      <c r="BB56" s="76"/>
      <c r="BC56" s="76"/>
      <c r="BD56" s="76"/>
      <c r="BE56" s="76"/>
      <c r="BF56" s="77"/>
      <c r="BG56" s="78"/>
      <c r="BH56" s="76"/>
      <c r="BI56" s="76"/>
      <c r="BJ56" s="76"/>
      <c r="BK56" s="76"/>
      <c r="BL56" s="111"/>
      <c r="BM56" s="76"/>
      <c r="BN56" s="76"/>
      <c r="BO56" s="76"/>
      <c r="BP56" s="76"/>
      <c r="BQ56" s="76"/>
      <c r="BR56" s="77"/>
      <c r="BS56" s="111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250"/>
      <c r="CF56" s="261"/>
      <c r="CG56" s="79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</row>
    <row r="57" spans="1:133" s="21" customFormat="1" ht="14.25" customHeight="1">
      <c r="A57" s="477" t="s">
        <v>48</v>
      </c>
      <c r="B57" s="478"/>
      <c r="C57" s="475"/>
      <c r="D57" s="476"/>
      <c r="E57" s="80"/>
      <c r="F57" s="81"/>
      <c r="G57" s="358"/>
      <c r="H57" s="470"/>
      <c r="I57" s="471"/>
      <c r="J57" s="359"/>
      <c r="K57" s="84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/>
      <c r="W57" s="84"/>
      <c r="X57" s="116"/>
      <c r="Y57" s="82"/>
      <c r="Z57" s="82"/>
      <c r="AA57" s="82"/>
      <c r="AB57" s="82"/>
      <c r="AC57" s="82"/>
      <c r="AD57" s="82"/>
      <c r="AE57" s="82"/>
      <c r="AF57" s="82"/>
      <c r="AG57" s="82"/>
      <c r="AH57" s="83"/>
      <c r="AI57" s="84"/>
      <c r="AJ57" s="82"/>
      <c r="AK57" s="82"/>
      <c r="AL57" s="82"/>
      <c r="AM57" s="82"/>
      <c r="AN57" s="85"/>
      <c r="AO57" s="85"/>
      <c r="AP57" s="85"/>
      <c r="AQ57" s="85"/>
      <c r="AR57" s="85"/>
      <c r="AS57" s="85"/>
      <c r="AT57" s="83"/>
      <c r="AU57" s="84"/>
      <c r="AV57" s="82"/>
      <c r="AW57" s="85"/>
      <c r="AX57" s="85"/>
      <c r="AY57" s="85"/>
      <c r="AZ57" s="85"/>
      <c r="BA57" s="82"/>
      <c r="BB57" s="82"/>
      <c r="BC57" s="82"/>
      <c r="BD57" s="82"/>
      <c r="BE57" s="82"/>
      <c r="BF57" s="83"/>
      <c r="BG57" s="84"/>
      <c r="BH57" s="85"/>
      <c r="BI57" s="85"/>
      <c r="BJ57" s="85"/>
      <c r="BK57" s="82"/>
      <c r="BL57" s="85"/>
      <c r="BM57" s="82"/>
      <c r="BN57" s="82"/>
      <c r="BO57" s="82"/>
      <c r="BP57" s="82"/>
      <c r="BQ57" s="82"/>
      <c r="BR57" s="83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252"/>
      <c r="CF57" s="264"/>
      <c r="CG57" s="86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</row>
    <row r="58" spans="1:133" s="21" customFormat="1" ht="33.75" customHeight="1">
      <c r="A58" s="479" t="s">
        <v>75</v>
      </c>
      <c r="B58" s="480"/>
      <c r="C58" s="132">
        <f aca="true" t="shared" si="15" ref="C58:C66">C11</f>
        <v>240000</v>
      </c>
      <c r="D58" s="133">
        <f aca="true" t="shared" si="16" ref="D58:D67">C58/$C$68</f>
        <v>1</v>
      </c>
      <c r="E58" s="134">
        <f aca="true" t="shared" si="17" ref="E58:E67">SUM(K58:V58)</f>
        <v>0</v>
      </c>
      <c r="F58" s="88">
        <f aca="true" t="shared" si="18" ref="F58:F67">SUM(W58:AH58)</f>
        <v>0</v>
      </c>
      <c r="G58" s="360">
        <f aca="true" t="shared" si="19" ref="G58:G67">SUM(AI58:AT58)</f>
        <v>0</v>
      </c>
      <c r="H58" s="87">
        <f aca="true" t="shared" si="20" ref="H58:H67">SUM(AU58:BF58)</f>
        <v>0</v>
      </c>
      <c r="I58" s="361">
        <f aca="true" t="shared" si="21" ref="I58:I67">SUM(BG58:BR58)</f>
        <v>240000</v>
      </c>
      <c r="J58" s="362">
        <f aca="true" t="shared" si="22" ref="J58:J67">SUM(BS58:CD58)</f>
        <v>0</v>
      </c>
      <c r="K58" s="142"/>
      <c r="L58" s="146"/>
      <c r="M58" s="146"/>
      <c r="N58" s="146"/>
      <c r="O58" s="146"/>
      <c r="P58" s="146"/>
      <c r="Q58" s="146"/>
      <c r="R58" s="146"/>
      <c r="S58" s="146"/>
      <c r="T58" s="143"/>
      <c r="U58" s="143"/>
      <c r="V58" s="147"/>
      <c r="W58" s="142"/>
      <c r="X58" s="143"/>
      <c r="Y58" s="143"/>
      <c r="Z58" s="143"/>
      <c r="AA58" s="151"/>
      <c r="AB58" s="151"/>
      <c r="AC58" s="146"/>
      <c r="AD58" s="146"/>
      <c r="AE58" s="151"/>
      <c r="AF58" s="151"/>
      <c r="AG58" s="151"/>
      <c r="AH58" s="151"/>
      <c r="AI58" s="144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45"/>
      <c r="AU58" s="143"/>
      <c r="AV58" s="285"/>
      <c r="AW58" s="285"/>
      <c r="AX58" s="286"/>
      <c r="AY58" s="286"/>
      <c r="AZ58" s="286"/>
      <c r="BA58" s="286"/>
      <c r="BB58" s="285"/>
      <c r="BC58" s="285"/>
      <c r="BD58" s="286"/>
      <c r="BE58" s="283"/>
      <c r="BF58" s="284"/>
      <c r="BG58" s="363"/>
      <c r="BH58" s="285"/>
      <c r="BI58" s="285"/>
      <c r="BJ58" s="285"/>
      <c r="BK58" s="285"/>
      <c r="BL58" s="271"/>
      <c r="BM58" s="285">
        <f>ROUND($C58*0.1,2)</f>
        <v>24000</v>
      </c>
      <c r="BN58" s="282">
        <f>ROUND(($C58-$C58*0.75),0)</f>
        <v>60000</v>
      </c>
      <c r="BO58" s="282">
        <f>ROUND(($C58-$C58*0.75),0)</f>
        <v>60000</v>
      </c>
      <c r="BP58" s="287">
        <f>ROUND(($C58-SUM($BD58:BO58)),2)</f>
        <v>96000</v>
      </c>
      <c r="BQ58" s="286"/>
      <c r="BR58" s="277"/>
      <c r="BS58" s="162"/>
      <c r="BT58" s="162"/>
      <c r="BU58" s="146"/>
      <c r="BV58" s="162"/>
      <c r="BW58" s="162"/>
      <c r="BX58" s="146"/>
      <c r="BY58" s="162"/>
      <c r="BZ58" s="162"/>
      <c r="CA58" s="146"/>
      <c r="CB58" s="162"/>
      <c r="CC58" s="146"/>
      <c r="CD58" s="151"/>
      <c r="CE58" s="253"/>
      <c r="CF58" s="265">
        <f aca="true" t="shared" si="23" ref="CF58:CF67">SUM(E58:J58)</f>
        <v>240000</v>
      </c>
      <c r="CG58" s="364">
        <f aca="true" t="shared" si="24" ref="CG58:CG67">CF58/CF$68</f>
        <v>1</v>
      </c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</row>
    <row r="59" spans="1:133" s="21" customFormat="1" ht="20.25" customHeight="1" hidden="1">
      <c r="A59" s="479"/>
      <c r="B59" s="480"/>
      <c r="C59" s="132">
        <f t="shared" si="15"/>
        <v>0</v>
      </c>
      <c r="D59" s="133">
        <f t="shared" si="16"/>
        <v>0</v>
      </c>
      <c r="E59" s="134">
        <f t="shared" si="17"/>
        <v>0</v>
      </c>
      <c r="F59" s="88">
        <f t="shared" si="18"/>
        <v>0</v>
      </c>
      <c r="G59" s="360">
        <f t="shared" si="19"/>
        <v>0</v>
      </c>
      <c r="H59" s="87">
        <f t="shared" si="20"/>
        <v>0</v>
      </c>
      <c r="I59" s="361">
        <f t="shared" si="21"/>
        <v>0</v>
      </c>
      <c r="J59" s="362">
        <f t="shared" si="22"/>
        <v>0</v>
      </c>
      <c r="K59" s="142"/>
      <c r="L59" s="146"/>
      <c r="M59" s="146"/>
      <c r="N59" s="146"/>
      <c r="O59" s="146"/>
      <c r="P59" s="146"/>
      <c r="Q59" s="146"/>
      <c r="R59" s="146"/>
      <c r="S59" s="146"/>
      <c r="T59" s="143"/>
      <c r="U59" s="143"/>
      <c r="V59" s="147"/>
      <c r="W59" s="142"/>
      <c r="X59" s="143"/>
      <c r="Y59" s="143"/>
      <c r="Z59" s="143"/>
      <c r="AA59" s="151"/>
      <c r="AB59" s="151"/>
      <c r="AC59" s="146"/>
      <c r="AD59" s="146"/>
      <c r="AE59" s="151"/>
      <c r="AF59" s="151"/>
      <c r="AG59" s="151"/>
      <c r="AH59" s="151"/>
      <c r="AI59" s="144"/>
      <c r="AJ59" s="151"/>
      <c r="AK59" s="151"/>
      <c r="AL59" s="151"/>
      <c r="AM59" s="151"/>
      <c r="AN59" s="151"/>
      <c r="AO59" s="151"/>
      <c r="AP59" s="143"/>
      <c r="AQ59" s="151"/>
      <c r="AR59" s="143"/>
      <c r="AS59" s="143"/>
      <c r="AT59" s="145"/>
      <c r="AU59" s="144"/>
      <c r="AV59" s="285"/>
      <c r="AW59" s="285"/>
      <c r="AX59" s="285"/>
      <c r="AY59" s="285"/>
      <c r="AZ59" s="285"/>
      <c r="BA59" s="286"/>
      <c r="BB59" s="285"/>
      <c r="BC59" s="285"/>
      <c r="BD59" s="286"/>
      <c r="BE59" s="283"/>
      <c r="BF59" s="284"/>
      <c r="BG59" s="36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303"/>
      <c r="BS59" s="162"/>
      <c r="BT59" s="259"/>
      <c r="BU59" s="258"/>
      <c r="BV59" s="259"/>
      <c r="BW59" s="259"/>
      <c r="BX59" s="258"/>
      <c r="BY59" s="259"/>
      <c r="BZ59" s="259"/>
      <c r="CA59" s="258"/>
      <c r="CB59" s="259"/>
      <c r="CC59" s="258"/>
      <c r="CD59" s="258"/>
      <c r="CE59" s="253"/>
      <c r="CF59" s="265">
        <f t="shared" si="23"/>
        <v>0</v>
      </c>
      <c r="CG59" s="364">
        <f t="shared" si="24"/>
        <v>0</v>
      </c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</row>
    <row r="60" spans="1:133" s="21" customFormat="1" ht="30" customHeight="1" hidden="1">
      <c r="A60" s="479"/>
      <c r="B60" s="480"/>
      <c r="C60" s="132">
        <f t="shared" si="15"/>
        <v>0</v>
      </c>
      <c r="D60" s="133">
        <f t="shared" si="16"/>
        <v>0</v>
      </c>
      <c r="E60" s="134">
        <f t="shared" si="17"/>
        <v>0</v>
      </c>
      <c r="F60" s="88">
        <f t="shared" si="18"/>
        <v>0</v>
      </c>
      <c r="G60" s="360">
        <f t="shared" si="19"/>
        <v>0</v>
      </c>
      <c r="H60" s="87">
        <f t="shared" si="20"/>
        <v>0</v>
      </c>
      <c r="I60" s="361">
        <f t="shared" si="21"/>
        <v>0</v>
      </c>
      <c r="J60" s="362">
        <f t="shared" si="22"/>
        <v>0</v>
      </c>
      <c r="K60" s="142"/>
      <c r="L60" s="146"/>
      <c r="M60" s="146"/>
      <c r="N60" s="146"/>
      <c r="O60" s="146"/>
      <c r="P60" s="146"/>
      <c r="Q60" s="146"/>
      <c r="R60" s="146"/>
      <c r="S60" s="146"/>
      <c r="T60" s="143"/>
      <c r="U60" s="143"/>
      <c r="V60" s="147"/>
      <c r="W60" s="142"/>
      <c r="X60" s="143"/>
      <c r="Y60" s="143"/>
      <c r="Z60" s="143"/>
      <c r="AA60" s="151"/>
      <c r="AB60" s="151"/>
      <c r="AC60" s="146"/>
      <c r="AD60" s="146"/>
      <c r="AE60" s="151"/>
      <c r="AF60" s="151"/>
      <c r="AG60" s="151"/>
      <c r="AH60" s="151"/>
      <c r="AI60" s="144"/>
      <c r="AJ60" s="151"/>
      <c r="AK60" s="151"/>
      <c r="AL60" s="151"/>
      <c r="AM60" s="151"/>
      <c r="AN60" s="151"/>
      <c r="AO60" s="151"/>
      <c r="AP60" s="143"/>
      <c r="AQ60" s="151"/>
      <c r="AR60" s="143"/>
      <c r="AS60" s="143"/>
      <c r="AT60" s="145"/>
      <c r="AU60" s="143"/>
      <c r="AV60" s="285"/>
      <c r="AW60" s="285"/>
      <c r="AX60" s="286"/>
      <c r="AY60" s="286"/>
      <c r="AZ60" s="286"/>
      <c r="BA60" s="286"/>
      <c r="BB60" s="285"/>
      <c r="BC60" s="285"/>
      <c r="BD60" s="286"/>
      <c r="BE60" s="283"/>
      <c r="BF60" s="284"/>
      <c r="BG60" s="363"/>
      <c r="BH60" s="285"/>
      <c r="BI60" s="286"/>
      <c r="BJ60" s="286"/>
      <c r="BK60" s="286"/>
      <c r="BL60" s="286"/>
      <c r="BM60" s="286"/>
      <c r="BN60" s="286"/>
      <c r="BO60" s="286"/>
      <c r="BP60" s="286"/>
      <c r="BQ60" s="286"/>
      <c r="BR60" s="277"/>
      <c r="BS60" s="162"/>
      <c r="BT60" s="162"/>
      <c r="BU60" s="146"/>
      <c r="BV60" s="162"/>
      <c r="BW60" s="162"/>
      <c r="BX60" s="146"/>
      <c r="BY60" s="162"/>
      <c r="BZ60" s="162"/>
      <c r="CA60" s="146"/>
      <c r="CB60" s="162"/>
      <c r="CC60" s="146"/>
      <c r="CD60" s="151"/>
      <c r="CE60" s="253"/>
      <c r="CF60" s="265">
        <f t="shared" si="23"/>
        <v>0</v>
      </c>
      <c r="CG60" s="364">
        <f t="shared" si="24"/>
        <v>0</v>
      </c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</row>
    <row r="61" spans="1:133" s="21" customFormat="1" ht="30" customHeight="1" hidden="1">
      <c r="A61" s="479"/>
      <c r="B61" s="480"/>
      <c r="C61" s="132">
        <f t="shared" si="15"/>
        <v>0</v>
      </c>
      <c r="D61" s="133">
        <f t="shared" si="16"/>
        <v>0</v>
      </c>
      <c r="E61" s="134">
        <f t="shared" si="17"/>
        <v>0</v>
      </c>
      <c r="F61" s="88">
        <f t="shared" si="18"/>
        <v>0</v>
      </c>
      <c r="G61" s="360">
        <f t="shared" si="19"/>
        <v>0</v>
      </c>
      <c r="H61" s="87">
        <f t="shared" si="20"/>
        <v>0</v>
      </c>
      <c r="I61" s="361">
        <f t="shared" si="21"/>
        <v>0</v>
      </c>
      <c r="J61" s="362">
        <f t="shared" si="22"/>
        <v>0</v>
      </c>
      <c r="K61" s="142"/>
      <c r="L61" s="146"/>
      <c r="M61" s="146"/>
      <c r="N61" s="146"/>
      <c r="O61" s="146"/>
      <c r="P61" s="146"/>
      <c r="Q61" s="146"/>
      <c r="R61" s="146"/>
      <c r="S61" s="146"/>
      <c r="T61" s="143"/>
      <c r="U61" s="143"/>
      <c r="V61" s="147"/>
      <c r="W61" s="142"/>
      <c r="X61" s="143"/>
      <c r="Y61" s="143"/>
      <c r="Z61" s="143"/>
      <c r="AA61" s="151"/>
      <c r="AB61" s="151"/>
      <c r="AC61" s="146"/>
      <c r="AD61" s="146"/>
      <c r="AE61" s="151"/>
      <c r="AF61" s="151"/>
      <c r="AG61" s="151"/>
      <c r="AH61" s="151"/>
      <c r="AI61" s="144"/>
      <c r="AJ61" s="151"/>
      <c r="AK61" s="151"/>
      <c r="AL61" s="151"/>
      <c r="AM61" s="151"/>
      <c r="AN61" s="151"/>
      <c r="AO61" s="151"/>
      <c r="AP61" s="143"/>
      <c r="AQ61" s="151"/>
      <c r="AR61" s="143"/>
      <c r="AS61" s="143"/>
      <c r="AT61" s="145"/>
      <c r="AU61" s="143"/>
      <c r="AV61" s="285"/>
      <c r="AW61" s="285"/>
      <c r="AX61" s="286"/>
      <c r="AY61" s="286"/>
      <c r="AZ61" s="286"/>
      <c r="BA61" s="286"/>
      <c r="BB61" s="285"/>
      <c r="BC61" s="285"/>
      <c r="BD61" s="286"/>
      <c r="BE61" s="283"/>
      <c r="BF61" s="284"/>
      <c r="BG61" s="363"/>
      <c r="BH61" s="285"/>
      <c r="BI61" s="286"/>
      <c r="BJ61" s="286"/>
      <c r="BK61" s="286"/>
      <c r="BL61" s="286"/>
      <c r="BM61" s="286"/>
      <c r="BN61" s="286"/>
      <c r="BO61" s="286"/>
      <c r="BP61" s="286"/>
      <c r="BQ61" s="286"/>
      <c r="BR61" s="277"/>
      <c r="BS61" s="162"/>
      <c r="BT61" s="162"/>
      <c r="BU61" s="146"/>
      <c r="BV61" s="162"/>
      <c r="BW61" s="162"/>
      <c r="BX61" s="146"/>
      <c r="BY61" s="162"/>
      <c r="BZ61" s="162"/>
      <c r="CA61" s="146"/>
      <c r="CB61" s="162"/>
      <c r="CC61" s="146"/>
      <c r="CD61" s="151"/>
      <c r="CE61" s="253"/>
      <c r="CF61" s="265">
        <f t="shared" si="23"/>
        <v>0</v>
      </c>
      <c r="CG61" s="364">
        <f t="shared" si="24"/>
        <v>0</v>
      </c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</row>
    <row r="62" spans="1:133" s="21" customFormat="1" ht="20.25" customHeight="1" hidden="1">
      <c r="A62" s="479"/>
      <c r="B62" s="480"/>
      <c r="C62" s="132">
        <f t="shared" si="15"/>
        <v>0</v>
      </c>
      <c r="D62" s="133">
        <f t="shared" si="16"/>
        <v>0</v>
      </c>
      <c r="E62" s="134">
        <f t="shared" si="17"/>
        <v>0</v>
      </c>
      <c r="F62" s="88">
        <f t="shared" si="18"/>
        <v>0</v>
      </c>
      <c r="G62" s="360">
        <f t="shared" si="19"/>
        <v>0</v>
      </c>
      <c r="H62" s="87">
        <f t="shared" si="20"/>
        <v>0</v>
      </c>
      <c r="I62" s="361">
        <f t="shared" si="21"/>
        <v>0</v>
      </c>
      <c r="J62" s="362">
        <f t="shared" si="22"/>
        <v>0</v>
      </c>
      <c r="K62" s="142"/>
      <c r="L62" s="146"/>
      <c r="M62" s="146"/>
      <c r="N62" s="146"/>
      <c r="O62" s="146"/>
      <c r="P62" s="146"/>
      <c r="Q62" s="146"/>
      <c r="R62" s="146"/>
      <c r="S62" s="146"/>
      <c r="T62" s="143"/>
      <c r="U62" s="143"/>
      <c r="V62" s="147"/>
      <c r="W62" s="142"/>
      <c r="X62" s="143"/>
      <c r="Y62" s="143"/>
      <c r="Z62" s="143"/>
      <c r="AA62" s="151"/>
      <c r="AB62" s="151"/>
      <c r="AC62" s="146"/>
      <c r="AD62" s="146"/>
      <c r="AE62" s="151"/>
      <c r="AF62" s="151"/>
      <c r="AG62" s="151"/>
      <c r="AH62" s="151"/>
      <c r="AI62" s="144"/>
      <c r="AJ62" s="151"/>
      <c r="AK62" s="151"/>
      <c r="AL62" s="151"/>
      <c r="AM62" s="151"/>
      <c r="AN62" s="151"/>
      <c r="AO62" s="151"/>
      <c r="AP62" s="143"/>
      <c r="AQ62" s="151"/>
      <c r="AR62" s="143"/>
      <c r="AS62" s="143"/>
      <c r="AT62" s="145"/>
      <c r="AU62" s="143"/>
      <c r="AV62" s="285"/>
      <c r="AW62" s="285"/>
      <c r="AX62" s="286"/>
      <c r="AY62" s="286"/>
      <c r="AZ62" s="286"/>
      <c r="BA62" s="286"/>
      <c r="BB62" s="285"/>
      <c r="BC62" s="285"/>
      <c r="BD62" s="286"/>
      <c r="BE62" s="283"/>
      <c r="BF62" s="284"/>
      <c r="BG62" s="363"/>
      <c r="BH62" s="285"/>
      <c r="BI62" s="286"/>
      <c r="BJ62" s="286"/>
      <c r="BK62" s="286"/>
      <c r="BL62" s="286"/>
      <c r="BM62" s="286"/>
      <c r="BN62" s="286"/>
      <c r="BO62" s="286"/>
      <c r="BP62" s="286"/>
      <c r="BQ62" s="286"/>
      <c r="BR62" s="277"/>
      <c r="BS62" s="162"/>
      <c r="BT62" s="162"/>
      <c r="BU62" s="146"/>
      <c r="BV62" s="162"/>
      <c r="BW62" s="162"/>
      <c r="BX62" s="146"/>
      <c r="BY62" s="162"/>
      <c r="BZ62" s="162"/>
      <c r="CA62" s="146"/>
      <c r="CB62" s="162"/>
      <c r="CC62" s="146"/>
      <c r="CD62" s="151"/>
      <c r="CE62" s="253"/>
      <c r="CF62" s="265">
        <f t="shared" si="23"/>
        <v>0</v>
      </c>
      <c r="CG62" s="364">
        <f t="shared" si="24"/>
        <v>0</v>
      </c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</row>
    <row r="63" spans="1:133" s="21" customFormat="1" ht="30" customHeight="1" hidden="1">
      <c r="A63" s="479"/>
      <c r="B63" s="480"/>
      <c r="C63" s="132">
        <f t="shared" si="15"/>
        <v>0</v>
      </c>
      <c r="D63" s="133">
        <f t="shared" si="16"/>
        <v>0</v>
      </c>
      <c r="E63" s="134">
        <f t="shared" si="17"/>
        <v>0</v>
      </c>
      <c r="F63" s="88">
        <f t="shared" si="18"/>
        <v>0</v>
      </c>
      <c r="G63" s="360">
        <f t="shared" si="19"/>
        <v>0</v>
      </c>
      <c r="H63" s="87">
        <f t="shared" si="20"/>
        <v>0</v>
      </c>
      <c r="I63" s="361">
        <f t="shared" si="21"/>
        <v>0</v>
      </c>
      <c r="J63" s="362">
        <f t="shared" si="22"/>
        <v>0</v>
      </c>
      <c r="K63" s="142"/>
      <c r="L63" s="146"/>
      <c r="M63" s="146"/>
      <c r="N63" s="146"/>
      <c r="O63" s="146"/>
      <c r="P63" s="146"/>
      <c r="Q63" s="146"/>
      <c r="R63" s="146"/>
      <c r="S63" s="146"/>
      <c r="T63" s="143"/>
      <c r="U63" s="143"/>
      <c r="V63" s="147"/>
      <c r="W63" s="142"/>
      <c r="X63" s="143"/>
      <c r="Y63" s="143"/>
      <c r="Z63" s="143"/>
      <c r="AA63" s="151"/>
      <c r="AB63" s="151"/>
      <c r="AC63" s="146"/>
      <c r="AD63" s="146"/>
      <c r="AE63" s="151"/>
      <c r="AF63" s="151"/>
      <c r="AG63" s="151"/>
      <c r="AH63" s="151"/>
      <c r="AI63" s="144"/>
      <c r="AJ63" s="151"/>
      <c r="AK63" s="151"/>
      <c r="AL63" s="151"/>
      <c r="AM63" s="151"/>
      <c r="AN63" s="151"/>
      <c r="AO63" s="151"/>
      <c r="AP63" s="143"/>
      <c r="AQ63" s="151"/>
      <c r="AR63" s="143"/>
      <c r="AS63" s="143"/>
      <c r="AT63" s="145"/>
      <c r="AU63" s="143"/>
      <c r="AV63" s="285"/>
      <c r="AW63" s="285"/>
      <c r="AX63" s="286"/>
      <c r="AY63" s="286"/>
      <c r="AZ63" s="286"/>
      <c r="BA63" s="286"/>
      <c r="BB63" s="285"/>
      <c r="BC63" s="285"/>
      <c r="BD63" s="286"/>
      <c r="BE63" s="283"/>
      <c r="BF63" s="284"/>
      <c r="BG63" s="363"/>
      <c r="BH63" s="285"/>
      <c r="BI63" s="286"/>
      <c r="BJ63" s="286"/>
      <c r="BK63" s="286"/>
      <c r="BL63" s="286"/>
      <c r="BM63" s="286"/>
      <c r="BN63" s="286"/>
      <c r="BO63" s="286"/>
      <c r="BP63" s="286"/>
      <c r="BQ63" s="286"/>
      <c r="BR63" s="277"/>
      <c r="BS63" s="162"/>
      <c r="BT63" s="162"/>
      <c r="BU63" s="146"/>
      <c r="BV63" s="162"/>
      <c r="BW63" s="162"/>
      <c r="BX63" s="146"/>
      <c r="BY63" s="162"/>
      <c r="BZ63" s="162"/>
      <c r="CA63" s="146"/>
      <c r="CB63" s="162"/>
      <c r="CC63" s="146"/>
      <c r="CD63" s="151"/>
      <c r="CE63" s="253"/>
      <c r="CF63" s="265">
        <f t="shared" si="23"/>
        <v>0</v>
      </c>
      <c r="CG63" s="364">
        <f t="shared" si="24"/>
        <v>0</v>
      </c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</row>
    <row r="64" spans="1:133" s="21" customFormat="1" ht="30" customHeight="1" hidden="1">
      <c r="A64" s="479"/>
      <c r="B64" s="480"/>
      <c r="C64" s="132">
        <f t="shared" si="15"/>
        <v>0</v>
      </c>
      <c r="D64" s="133">
        <f>C64/$C$68</f>
        <v>0</v>
      </c>
      <c r="E64" s="134">
        <f>SUM(K64:V64)</f>
        <v>0</v>
      </c>
      <c r="F64" s="88">
        <f>SUM(W64:AH64)</f>
        <v>0</v>
      </c>
      <c r="G64" s="360">
        <f>SUM(AI64:AT64)</f>
        <v>0</v>
      </c>
      <c r="H64" s="87">
        <f>SUM(AU64:BF64)</f>
        <v>0</v>
      </c>
      <c r="I64" s="361">
        <f>SUM(BG64:BR64)</f>
        <v>0</v>
      </c>
      <c r="J64" s="362">
        <f>SUM(BS64:CD64)</f>
        <v>0</v>
      </c>
      <c r="K64" s="142"/>
      <c r="L64" s="146"/>
      <c r="M64" s="146"/>
      <c r="N64" s="146"/>
      <c r="O64" s="146"/>
      <c r="P64" s="146"/>
      <c r="Q64" s="146"/>
      <c r="R64" s="146"/>
      <c r="S64" s="146"/>
      <c r="T64" s="143"/>
      <c r="U64" s="143"/>
      <c r="V64" s="147"/>
      <c r="W64" s="142"/>
      <c r="X64" s="143"/>
      <c r="Y64" s="143"/>
      <c r="Z64" s="143"/>
      <c r="AA64" s="151"/>
      <c r="AB64" s="151"/>
      <c r="AC64" s="146"/>
      <c r="AD64" s="146"/>
      <c r="AE64" s="151"/>
      <c r="AF64" s="151"/>
      <c r="AG64" s="151"/>
      <c r="AH64" s="151"/>
      <c r="AI64" s="144"/>
      <c r="AJ64" s="151"/>
      <c r="AK64" s="151"/>
      <c r="AL64" s="151"/>
      <c r="AM64" s="151"/>
      <c r="AN64" s="151"/>
      <c r="AO64" s="151"/>
      <c r="AP64" s="143"/>
      <c r="AQ64" s="151"/>
      <c r="AR64" s="143"/>
      <c r="AS64" s="143"/>
      <c r="AT64" s="145"/>
      <c r="AU64" s="143"/>
      <c r="AV64" s="285"/>
      <c r="AW64" s="285"/>
      <c r="AX64" s="286"/>
      <c r="AY64" s="286"/>
      <c r="AZ64" s="286"/>
      <c r="BA64" s="286"/>
      <c r="BB64" s="285"/>
      <c r="BC64" s="285"/>
      <c r="BD64" s="286"/>
      <c r="BE64" s="283"/>
      <c r="BF64" s="284"/>
      <c r="BG64" s="363"/>
      <c r="BH64" s="285"/>
      <c r="BI64" s="286"/>
      <c r="BJ64" s="286"/>
      <c r="BK64" s="286"/>
      <c r="BL64" s="286"/>
      <c r="BM64" s="286"/>
      <c r="BN64" s="286"/>
      <c r="BO64" s="286"/>
      <c r="BP64" s="286"/>
      <c r="BQ64" s="286"/>
      <c r="BR64" s="277"/>
      <c r="BS64" s="162"/>
      <c r="BT64" s="162"/>
      <c r="BU64" s="146"/>
      <c r="BV64" s="162"/>
      <c r="BW64" s="162"/>
      <c r="BX64" s="146"/>
      <c r="BY64" s="162"/>
      <c r="BZ64" s="162"/>
      <c r="CA64" s="146"/>
      <c r="CB64" s="162"/>
      <c r="CC64" s="146"/>
      <c r="CD64" s="151"/>
      <c r="CE64" s="253"/>
      <c r="CF64" s="265">
        <f>SUM(E64:J64)</f>
        <v>0</v>
      </c>
      <c r="CG64" s="364">
        <f>CF64/CF$68</f>
        <v>0</v>
      </c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</row>
    <row r="65" spans="1:133" s="21" customFormat="1" ht="20.25" customHeight="1" hidden="1">
      <c r="A65" s="479"/>
      <c r="B65" s="480"/>
      <c r="C65" s="132">
        <f t="shared" si="15"/>
        <v>0</v>
      </c>
      <c r="D65" s="133">
        <f>C65/$C$68</f>
        <v>0</v>
      </c>
      <c r="E65" s="134">
        <f>SUM(K65:V65)</f>
        <v>0</v>
      </c>
      <c r="F65" s="88">
        <f>SUM(W65:AH65)</f>
        <v>0</v>
      </c>
      <c r="G65" s="360">
        <f>SUM(AI65:AT65)</f>
        <v>0</v>
      </c>
      <c r="H65" s="87">
        <f>SUM(AU65:BF65)</f>
        <v>0</v>
      </c>
      <c r="I65" s="361">
        <f>SUM(BG65:BR65)</f>
        <v>0</v>
      </c>
      <c r="J65" s="362">
        <f>SUM(BS65:CD65)</f>
        <v>0</v>
      </c>
      <c r="K65" s="142"/>
      <c r="L65" s="146"/>
      <c r="M65" s="146"/>
      <c r="N65" s="146"/>
      <c r="O65" s="146"/>
      <c r="P65" s="146"/>
      <c r="Q65" s="146"/>
      <c r="R65" s="146"/>
      <c r="S65" s="146"/>
      <c r="T65" s="143"/>
      <c r="U65" s="143"/>
      <c r="V65" s="147"/>
      <c r="W65" s="142"/>
      <c r="X65" s="143"/>
      <c r="Y65" s="143"/>
      <c r="Z65" s="143"/>
      <c r="AA65" s="151"/>
      <c r="AB65" s="151"/>
      <c r="AC65" s="146"/>
      <c r="AD65" s="146"/>
      <c r="AE65" s="151"/>
      <c r="AF65" s="151"/>
      <c r="AG65" s="151"/>
      <c r="AH65" s="151"/>
      <c r="AI65" s="144"/>
      <c r="AJ65" s="151"/>
      <c r="AK65" s="151"/>
      <c r="AL65" s="151"/>
      <c r="AM65" s="151"/>
      <c r="AN65" s="151"/>
      <c r="AO65" s="151"/>
      <c r="AP65" s="143"/>
      <c r="AQ65" s="151"/>
      <c r="AR65" s="143"/>
      <c r="AS65" s="143"/>
      <c r="AT65" s="145"/>
      <c r="AU65" s="143"/>
      <c r="AV65" s="285"/>
      <c r="AW65" s="285"/>
      <c r="AX65" s="286"/>
      <c r="AY65" s="286"/>
      <c r="AZ65" s="286"/>
      <c r="BA65" s="286"/>
      <c r="BB65" s="285"/>
      <c r="BC65" s="285"/>
      <c r="BD65" s="286"/>
      <c r="BE65" s="283"/>
      <c r="BF65" s="284"/>
      <c r="BG65" s="363"/>
      <c r="BH65" s="285"/>
      <c r="BI65" s="286"/>
      <c r="BJ65" s="286"/>
      <c r="BK65" s="286"/>
      <c r="BL65" s="286"/>
      <c r="BM65" s="286"/>
      <c r="BN65" s="286"/>
      <c r="BO65" s="286"/>
      <c r="BP65" s="286"/>
      <c r="BQ65" s="286"/>
      <c r="BR65" s="277"/>
      <c r="BS65" s="162"/>
      <c r="BT65" s="162"/>
      <c r="BU65" s="146"/>
      <c r="BV65" s="162"/>
      <c r="BW65" s="162"/>
      <c r="BX65" s="146"/>
      <c r="BY65" s="162"/>
      <c r="BZ65" s="162"/>
      <c r="CA65" s="146"/>
      <c r="CB65" s="162"/>
      <c r="CC65" s="146"/>
      <c r="CD65" s="151"/>
      <c r="CE65" s="253"/>
      <c r="CF65" s="265">
        <f>SUM(E65:J65)</f>
        <v>0</v>
      </c>
      <c r="CG65" s="364">
        <f>CF65/CF$68</f>
        <v>0</v>
      </c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</row>
    <row r="66" spans="1:133" s="21" customFormat="1" ht="30" customHeight="1" hidden="1">
      <c r="A66" s="479"/>
      <c r="B66" s="480"/>
      <c r="C66" s="132">
        <f t="shared" si="15"/>
        <v>0</v>
      </c>
      <c r="D66" s="133">
        <f>C66/$C$68</f>
        <v>0</v>
      </c>
      <c r="E66" s="134">
        <f>SUM(K66:V66)</f>
        <v>0</v>
      </c>
      <c r="F66" s="88">
        <f>SUM(W66:AH66)</f>
        <v>0</v>
      </c>
      <c r="G66" s="360">
        <f>SUM(AI66:AT66)</f>
        <v>0</v>
      </c>
      <c r="H66" s="87">
        <f>SUM(AU66:BF66)</f>
        <v>0</v>
      </c>
      <c r="I66" s="361">
        <f>SUM(BG66:BR66)</f>
        <v>0</v>
      </c>
      <c r="J66" s="362">
        <f>SUM(BS66:CD66)</f>
        <v>0</v>
      </c>
      <c r="K66" s="142"/>
      <c r="L66" s="146"/>
      <c r="M66" s="146"/>
      <c r="N66" s="146"/>
      <c r="O66" s="146"/>
      <c r="P66" s="146"/>
      <c r="Q66" s="146"/>
      <c r="R66" s="146"/>
      <c r="S66" s="146"/>
      <c r="T66" s="143"/>
      <c r="U66" s="143"/>
      <c r="V66" s="147"/>
      <c r="W66" s="142"/>
      <c r="X66" s="143"/>
      <c r="Y66" s="143"/>
      <c r="Z66" s="143"/>
      <c r="AA66" s="151"/>
      <c r="AB66" s="151"/>
      <c r="AC66" s="146"/>
      <c r="AD66" s="146"/>
      <c r="AE66" s="151"/>
      <c r="AF66" s="151"/>
      <c r="AG66" s="151"/>
      <c r="AH66" s="151"/>
      <c r="AI66" s="144"/>
      <c r="AJ66" s="151"/>
      <c r="AK66" s="151"/>
      <c r="AL66" s="151"/>
      <c r="AM66" s="151"/>
      <c r="AN66" s="151"/>
      <c r="AO66" s="151"/>
      <c r="AP66" s="143"/>
      <c r="AQ66" s="151"/>
      <c r="AR66" s="143"/>
      <c r="AS66" s="143"/>
      <c r="AT66" s="145"/>
      <c r="AU66" s="143"/>
      <c r="AV66" s="285"/>
      <c r="AW66" s="285"/>
      <c r="AX66" s="286"/>
      <c r="AY66" s="286"/>
      <c r="AZ66" s="286"/>
      <c r="BA66" s="286"/>
      <c r="BB66" s="285"/>
      <c r="BC66" s="285"/>
      <c r="BD66" s="286"/>
      <c r="BE66" s="283"/>
      <c r="BF66" s="284"/>
      <c r="BG66" s="363"/>
      <c r="BH66" s="285"/>
      <c r="BI66" s="286"/>
      <c r="BJ66" s="286"/>
      <c r="BK66" s="286"/>
      <c r="BL66" s="286"/>
      <c r="BM66" s="286"/>
      <c r="BN66" s="286"/>
      <c r="BO66" s="286"/>
      <c r="BP66" s="286"/>
      <c r="BQ66" s="286"/>
      <c r="BR66" s="277"/>
      <c r="BS66" s="162"/>
      <c r="BT66" s="162"/>
      <c r="BU66" s="146"/>
      <c r="BV66" s="162"/>
      <c r="BW66" s="162"/>
      <c r="BX66" s="146"/>
      <c r="BY66" s="162"/>
      <c r="BZ66" s="162"/>
      <c r="CA66" s="146"/>
      <c r="CB66" s="162"/>
      <c r="CC66" s="146"/>
      <c r="CD66" s="151"/>
      <c r="CE66" s="253"/>
      <c r="CF66" s="265">
        <f>SUM(E66:J66)</f>
        <v>0</v>
      </c>
      <c r="CG66" s="364">
        <f>CF66/CF$68</f>
        <v>0</v>
      </c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</row>
    <row r="67" spans="1:133" s="21" customFormat="1" ht="20.25" customHeight="1" hidden="1">
      <c r="A67" s="479"/>
      <c r="B67" s="480"/>
      <c r="C67" s="132">
        <f>C20</f>
        <v>0</v>
      </c>
      <c r="D67" s="133">
        <f t="shared" si="16"/>
        <v>0</v>
      </c>
      <c r="E67" s="134">
        <f t="shared" si="17"/>
        <v>0</v>
      </c>
      <c r="F67" s="88">
        <f t="shared" si="18"/>
        <v>0</v>
      </c>
      <c r="G67" s="360">
        <f t="shared" si="19"/>
        <v>0</v>
      </c>
      <c r="H67" s="87">
        <f t="shared" si="20"/>
        <v>0</v>
      </c>
      <c r="I67" s="361">
        <f t="shared" si="21"/>
        <v>0</v>
      </c>
      <c r="J67" s="362">
        <f t="shared" si="22"/>
        <v>0</v>
      </c>
      <c r="K67" s="142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8"/>
      <c r="W67" s="142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51"/>
      <c r="AI67" s="144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5"/>
      <c r="AU67" s="144"/>
      <c r="AV67" s="285"/>
      <c r="AW67" s="285"/>
      <c r="AX67" s="285"/>
      <c r="AY67" s="285"/>
      <c r="AZ67" s="285"/>
      <c r="BA67" s="286"/>
      <c r="BB67" s="285"/>
      <c r="BC67" s="285"/>
      <c r="BD67" s="285"/>
      <c r="BE67" s="283"/>
      <c r="BF67" s="284"/>
      <c r="BG67" s="36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303"/>
      <c r="BS67" s="162"/>
      <c r="BT67" s="259"/>
      <c r="BU67" s="258"/>
      <c r="BV67" s="259"/>
      <c r="BW67" s="259"/>
      <c r="BX67" s="258"/>
      <c r="BY67" s="259"/>
      <c r="BZ67" s="259"/>
      <c r="CA67" s="258"/>
      <c r="CB67" s="259"/>
      <c r="CC67" s="258"/>
      <c r="CD67" s="258"/>
      <c r="CE67" s="253"/>
      <c r="CF67" s="265">
        <f t="shared" si="23"/>
        <v>0</v>
      </c>
      <c r="CG67" s="364">
        <f t="shared" si="24"/>
        <v>0</v>
      </c>
      <c r="CH67" s="20"/>
      <c r="CI67" s="33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</row>
    <row r="68" spans="1:133" s="28" customFormat="1" ht="19.5" customHeight="1" thickBot="1">
      <c r="A68" s="549" t="s">
        <v>16</v>
      </c>
      <c r="B68" s="550"/>
      <c r="C68" s="63">
        <f aca="true" t="shared" si="25" ref="C68:BN68">SUM(C58:C67)</f>
        <v>240000</v>
      </c>
      <c r="D68" s="365">
        <f t="shared" si="25"/>
        <v>1</v>
      </c>
      <c r="E68" s="89">
        <f t="shared" si="25"/>
        <v>0</v>
      </c>
      <c r="F68" s="90">
        <f t="shared" si="25"/>
        <v>0</v>
      </c>
      <c r="G68" s="89">
        <f t="shared" si="25"/>
        <v>0</v>
      </c>
      <c r="H68" s="70">
        <f t="shared" si="25"/>
        <v>0</v>
      </c>
      <c r="I68" s="71">
        <f t="shared" si="25"/>
        <v>240000</v>
      </c>
      <c r="J68" s="348">
        <f t="shared" si="25"/>
        <v>0</v>
      </c>
      <c r="K68" s="91">
        <f t="shared" si="25"/>
        <v>0</v>
      </c>
      <c r="L68" s="92">
        <f t="shared" si="25"/>
        <v>0</v>
      </c>
      <c r="M68" s="92">
        <f t="shared" si="25"/>
        <v>0</v>
      </c>
      <c r="N68" s="92">
        <f t="shared" si="25"/>
        <v>0</v>
      </c>
      <c r="O68" s="92">
        <f t="shared" si="25"/>
        <v>0</v>
      </c>
      <c r="P68" s="92">
        <f t="shared" si="25"/>
        <v>0</v>
      </c>
      <c r="Q68" s="92">
        <f t="shared" si="25"/>
        <v>0</v>
      </c>
      <c r="R68" s="92">
        <f t="shared" si="25"/>
        <v>0</v>
      </c>
      <c r="S68" s="92">
        <f t="shared" si="25"/>
        <v>0</v>
      </c>
      <c r="T68" s="92">
        <f t="shared" si="25"/>
        <v>0</v>
      </c>
      <c r="U68" s="92">
        <f t="shared" si="25"/>
        <v>0</v>
      </c>
      <c r="V68" s="93">
        <f t="shared" si="25"/>
        <v>0</v>
      </c>
      <c r="W68" s="91">
        <f t="shared" si="25"/>
        <v>0</v>
      </c>
      <c r="X68" s="92">
        <f t="shared" si="25"/>
        <v>0</v>
      </c>
      <c r="Y68" s="92">
        <f t="shared" si="25"/>
        <v>0</v>
      </c>
      <c r="Z68" s="92">
        <f t="shared" si="25"/>
        <v>0</v>
      </c>
      <c r="AA68" s="92">
        <f t="shared" si="25"/>
        <v>0</v>
      </c>
      <c r="AB68" s="92">
        <f t="shared" si="25"/>
        <v>0</v>
      </c>
      <c r="AC68" s="92">
        <f t="shared" si="25"/>
        <v>0</v>
      </c>
      <c r="AD68" s="92">
        <f t="shared" si="25"/>
        <v>0</v>
      </c>
      <c r="AE68" s="92">
        <f t="shared" si="25"/>
        <v>0</v>
      </c>
      <c r="AF68" s="92">
        <f t="shared" si="25"/>
        <v>0</v>
      </c>
      <c r="AG68" s="92">
        <f t="shared" si="25"/>
        <v>0</v>
      </c>
      <c r="AH68" s="93">
        <f t="shared" si="25"/>
        <v>0</v>
      </c>
      <c r="AI68" s="91">
        <f t="shared" si="25"/>
        <v>0</v>
      </c>
      <c r="AJ68" s="92">
        <f t="shared" si="25"/>
        <v>0</v>
      </c>
      <c r="AK68" s="92">
        <f t="shared" si="25"/>
        <v>0</v>
      </c>
      <c r="AL68" s="92">
        <f t="shared" si="25"/>
        <v>0</v>
      </c>
      <c r="AM68" s="92">
        <f t="shared" si="25"/>
        <v>0</v>
      </c>
      <c r="AN68" s="112">
        <f t="shared" si="25"/>
        <v>0</v>
      </c>
      <c r="AO68" s="92">
        <f t="shared" si="25"/>
        <v>0</v>
      </c>
      <c r="AP68" s="92">
        <f t="shared" si="25"/>
        <v>0</v>
      </c>
      <c r="AQ68" s="92">
        <f t="shared" si="25"/>
        <v>0</v>
      </c>
      <c r="AR68" s="92">
        <f t="shared" si="25"/>
        <v>0</v>
      </c>
      <c r="AS68" s="92">
        <f t="shared" si="25"/>
        <v>0</v>
      </c>
      <c r="AT68" s="93">
        <f t="shared" si="25"/>
        <v>0</v>
      </c>
      <c r="AU68" s="91">
        <f t="shared" si="25"/>
        <v>0</v>
      </c>
      <c r="AV68" s="92">
        <f t="shared" si="25"/>
        <v>0</v>
      </c>
      <c r="AW68" s="92">
        <f t="shared" si="25"/>
        <v>0</v>
      </c>
      <c r="AX68" s="92">
        <f t="shared" si="25"/>
        <v>0</v>
      </c>
      <c r="AY68" s="92">
        <f t="shared" si="25"/>
        <v>0</v>
      </c>
      <c r="AZ68" s="112">
        <f t="shared" si="25"/>
        <v>0</v>
      </c>
      <c r="BA68" s="92">
        <f>SUM(BA58:BA67)</f>
        <v>0</v>
      </c>
      <c r="BB68" s="92">
        <f>SUM(BB58:BB67)</f>
        <v>0</v>
      </c>
      <c r="BC68" s="92">
        <f>SUM(BC58:BC67)</f>
        <v>0</v>
      </c>
      <c r="BD68" s="92">
        <f>SUM(BD58:BD67)</f>
        <v>0</v>
      </c>
      <c r="BE68" s="92">
        <f>SUM(BE58:BE67)</f>
        <v>0</v>
      </c>
      <c r="BF68" s="93">
        <f t="shared" si="25"/>
        <v>0</v>
      </c>
      <c r="BG68" s="91">
        <f t="shared" si="25"/>
        <v>0</v>
      </c>
      <c r="BH68" s="92">
        <f t="shared" si="25"/>
        <v>0</v>
      </c>
      <c r="BI68" s="92">
        <f t="shared" si="25"/>
        <v>0</v>
      </c>
      <c r="BJ68" s="92">
        <f t="shared" si="25"/>
        <v>0</v>
      </c>
      <c r="BK68" s="92">
        <f t="shared" si="25"/>
        <v>0</v>
      </c>
      <c r="BL68" s="112">
        <f t="shared" si="25"/>
        <v>0</v>
      </c>
      <c r="BM68" s="92">
        <f t="shared" si="25"/>
        <v>24000</v>
      </c>
      <c r="BN68" s="92">
        <f t="shared" si="25"/>
        <v>60000</v>
      </c>
      <c r="BO68" s="92">
        <f aca="true" t="shared" si="26" ref="BO68:CD68">SUM(BO58:BO67)</f>
        <v>60000</v>
      </c>
      <c r="BP68" s="92">
        <f t="shared" si="26"/>
        <v>96000</v>
      </c>
      <c r="BQ68" s="92">
        <f t="shared" si="26"/>
        <v>0</v>
      </c>
      <c r="BR68" s="93">
        <f t="shared" si="26"/>
        <v>0</v>
      </c>
      <c r="BS68" s="112">
        <f t="shared" si="26"/>
        <v>0</v>
      </c>
      <c r="BT68" s="92">
        <f t="shared" si="26"/>
        <v>0</v>
      </c>
      <c r="BU68" s="92">
        <f t="shared" si="26"/>
        <v>0</v>
      </c>
      <c r="BV68" s="92">
        <f t="shared" si="26"/>
        <v>0</v>
      </c>
      <c r="BW68" s="92">
        <f t="shared" si="26"/>
        <v>0</v>
      </c>
      <c r="BX68" s="92">
        <f t="shared" si="26"/>
        <v>0</v>
      </c>
      <c r="BY68" s="92">
        <f t="shared" si="26"/>
        <v>0</v>
      </c>
      <c r="BZ68" s="92">
        <f t="shared" si="26"/>
        <v>0</v>
      </c>
      <c r="CA68" s="92">
        <f t="shared" si="26"/>
        <v>0</v>
      </c>
      <c r="CB68" s="92">
        <f t="shared" si="26"/>
        <v>0</v>
      </c>
      <c r="CC68" s="92">
        <f t="shared" si="26"/>
        <v>0</v>
      </c>
      <c r="CD68" s="92">
        <f t="shared" si="26"/>
        <v>0</v>
      </c>
      <c r="CE68" s="250"/>
      <c r="CF68" s="266">
        <f>SUM(CF58:CF67)</f>
        <v>240000</v>
      </c>
      <c r="CG68" s="94">
        <f>SUM(CG58:CG67)</f>
        <v>1</v>
      </c>
      <c r="CH68" s="24"/>
      <c r="CI68" s="27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</row>
    <row r="69" spans="1:133" s="28" customFormat="1" ht="19.5" customHeight="1" thickTop="1">
      <c r="A69" s="551" t="s">
        <v>50</v>
      </c>
      <c r="B69" s="552"/>
      <c r="C69" s="474"/>
      <c r="D69" s="473"/>
      <c r="E69" s="405"/>
      <c r="F69" s="406"/>
      <c r="G69" s="405"/>
      <c r="H69" s="472"/>
      <c r="I69" s="473"/>
      <c r="J69" s="407"/>
      <c r="K69" s="408">
        <f aca="true" t="shared" si="27" ref="K69:BF69">J69+K50+K55-K68</f>
        <v>0</v>
      </c>
      <c r="L69" s="408">
        <f t="shared" si="27"/>
        <v>0</v>
      </c>
      <c r="M69" s="408">
        <f t="shared" si="27"/>
        <v>0</v>
      </c>
      <c r="N69" s="408">
        <f t="shared" si="27"/>
        <v>0</v>
      </c>
      <c r="O69" s="408">
        <f t="shared" si="27"/>
        <v>0</v>
      </c>
      <c r="P69" s="408">
        <f t="shared" si="27"/>
        <v>0</v>
      </c>
      <c r="Q69" s="408">
        <f t="shared" si="27"/>
        <v>0</v>
      </c>
      <c r="R69" s="408">
        <f t="shared" si="27"/>
        <v>0</v>
      </c>
      <c r="S69" s="408">
        <f t="shared" si="27"/>
        <v>0</v>
      </c>
      <c r="T69" s="408">
        <f t="shared" si="27"/>
        <v>0</v>
      </c>
      <c r="U69" s="408">
        <f t="shared" si="27"/>
        <v>0</v>
      </c>
      <c r="V69" s="409">
        <f t="shared" si="27"/>
        <v>0</v>
      </c>
      <c r="W69" s="408">
        <f t="shared" si="27"/>
        <v>0</v>
      </c>
      <c r="X69" s="408">
        <f t="shared" si="27"/>
        <v>0</v>
      </c>
      <c r="Y69" s="408">
        <f t="shared" si="27"/>
        <v>0</v>
      </c>
      <c r="Z69" s="408">
        <f t="shared" si="27"/>
        <v>0</v>
      </c>
      <c r="AA69" s="408">
        <f t="shared" si="27"/>
        <v>0</v>
      </c>
      <c r="AB69" s="408">
        <f t="shared" si="27"/>
        <v>0</v>
      </c>
      <c r="AC69" s="408">
        <f t="shared" si="27"/>
        <v>0</v>
      </c>
      <c r="AD69" s="408">
        <f t="shared" si="27"/>
        <v>0</v>
      </c>
      <c r="AE69" s="408">
        <f t="shared" si="27"/>
        <v>0</v>
      </c>
      <c r="AF69" s="408">
        <f t="shared" si="27"/>
        <v>0</v>
      </c>
      <c r="AG69" s="408">
        <f t="shared" si="27"/>
        <v>0</v>
      </c>
      <c r="AH69" s="409">
        <f t="shared" si="27"/>
        <v>0</v>
      </c>
      <c r="AI69" s="408">
        <f t="shared" si="27"/>
        <v>0</v>
      </c>
      <c r="AJ69" s="408">
        <f t="shared" si="27"/>
        <v>0</v>
      </c>
      <c r="AK69" s="408">
        <f t="shared" si="27"/>
        <v>0</v>
      </c>
      <c r="AL69" s="408">
        <f t="shared" si="27"/>
        <v>0</v>
      </c>
      <c r="AM69" s="408">
        <f t="shared" si="27"/>
        <v>0</v>
      </c>
      <c r="AN69" s="408">
        <f t="shared" si="27"/>
        <v>0</v>
      </c>
      <c r="AO69" s="408">
        <f t="shared" si="27"/>
        <v>0</v>
      </c>
      <c r="AP69" s="408">
        <f t="shared" si="27"/>
        <v>0</v>
      </c>
      <c r="AQ69" s="408">
        <f t="shared" si="27"/>
        <v>0</v>
      </c>
      <c r="AR69" s="408">
        <f t="shared" si="27"/>
        <v>0</v>
      </c>
      <c r="AS69" s="408">
        <f t="shared" si="27"/>
        <v>0</v>
      </c>
      <c r="AT69" s="409">
        <f t="shared" si="27"/>
        <v>0</v>
      </c>
      <c r="AU69" s="410">
        <f t="shared" si="27"/>
        <v>0</v>
      </c>
      <c r="AV69" s="408">
        <f t="shared" si="27"/>
        <v>0</v>
      </c>
      <c r="AW69" s="408">
        <f t="shared" si="27"/>
        <v>0</v>
      </c>
      <c r="AX69" s="408">
        <f t="shared" si="27"/>
        <v>0</v>
      </c>
      <c r="AY69" s="408">
        <f t="shared" si="27"/>
        <v>0</v>
      </c>
      <c r="AZ69" s="411">
        <f t="shared" si="27"/>
        <v>0</v>
      </c>
      <c r="BA69" s="408">
        <f>AZ69+BA50+BA55-BA68</f>
        <v>0</v>
      </c>
      <c r="BB69" s="408">
        <f t="shared" si="27"/>
        <v>0</v>
      </c>
      <c r="BC69" s="408">
        <f t="shared" si="27"/>
        <v>0</v>
      </c>
      <c r="BD69" s="408">
        <f t="shared" si="27"/>
        <v>0</v>
      </c>
      <c r="BE69" s="408">
        <f t="shared" si="27"/>
        <v>0</v>
      </c>
      <c r="BF69" s="409">
        <f t="shared" si="27"/>
        <v>0</v>
      </c>
      <c r="BG69" s="410">
        <f aca="true" t="shared" si="28" ref="BG69:BR69">BF69+BG50+BG55-BG68+BG71</f>
        <v>0</v>
      </c>
      <c r="BH69" s="408">
        <f t="shared" si="28"/>
        <v>0</v>
      </c>
      <c r="BI69" s="408">
        <f t="shared" si="28"/>
        <v>0</v>
      </c>
      <c r="BJ69" s="408">
        <f t="shared" si="28"/>
        <v>0</v>
      </c>
      <c r="BK69" s="408">
        <f t="shared" si="28"/>
        <v>0</v>
      </c>
      <c r="BL69" s="408">
        <f t="shared" si="28"/>
        <v>35020</v>
      </c>
      <c r="BM69" s="408">
        <f t="shared" si="28"/>
        <v>11020</v>
      </c>
      <c r="BN69" s="408">
        <f t="shared" si="28"/>
        <v>0</v>
      </c>
      <c r="BO69" s="408">
        <f t="shared" si="28"/>
        <v>0</v>
      </c>
      <c r="BP69" s="408">
        <f t="shared" si="28"/>
        <v>0</v>
      </c>
      <c r="BQ69" s="408">
        <f t="shared" si="28"/>
        <v>0</v>
      </c>
      <c r="BR69" s="412">
        <f t="shared" si="28"/>
        <v>0</v>
      </c>
      <c r="BS69" s="413">
        <f>BR69+BS50+BS55-BS68</f>
        <v>0</v>
      </c>
      <c r="BT69" s="408">
        <f aca="true" t="shared" si="29" ref="BT69:CD69">BS69+BT50+BT55-BT68+BT71</f>
        <v>0</v>
      </c>
      <c r="BU69" s="408">
        <f t="shared" si="29"/>
        <v>0</v>
      </c>
      <c r="BV69" s="408">
        <f t="shared" si="29"/>
        <v>0</v>
      </c>
      <c r="BW69" s="408">
        <f t="shared" si="29"/>
        <v>0</v>
      </c>
      <c r="BX69" s="408">
        <f t="shared" si="29"/>
        <v>0</v>
      </c>
      <c r="BY69" s="408">
        <f t="shared" si="29"/>
        <v>0</v>
      </c>
      <c r="BZ69" s="408">
        <f t="shared" si="29"/>
        <v>0</v>
      </c>
      <c r="CA69" s="408">
        <f t="shared" si="29"/>
        <v>0</v>
      </c>
      <c r="CB69" s="408">
        <f t="shared" si="29"/>
        <v>0</v>
      </c>
      <c r="CC69" s="408">
        <f t="shared" si="29"/>
        <v>0</v>
      </c>
      <c r="CD69" s="408">
        <f t="shared" si="29"/>
        <v>0</v>
      </c>
      <c r="CE69" s="414"/>
      <c r="CF69" s="415">
        <f>CD69</f>
        <v>0</v>
      </c>
      <c r="CG69" s="416"/>
      <c r="CH69" s="24"/>
      <c r="CI69" s="27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</row>
    <row r="70" spans="1:133" s="31" customFormat="1" ht="7.5" customHeight="1">
      <c r="A70" s="543"/>
      <c r="B70" s="544"/>
      <c r="C70" s="106"/>
      <c r="D70" s="107"/>
      <c r="E70" s="95"/>
      <c r="F70" s="96"/>
      <c r="G70" s="99"/>
      <c r="H70" s="97"/>
      <c r="I70" s="100"/>
      <c r="J70" s="98"/>
      <c r="K70" s="99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100"/>
      <c r="W70" s="113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100"/>
      <c r="AI70" s="99"/>
      <c r="AJ70" s="97"/>
      <c r="AK70" s="97"/>
      <c r="AL70" s="97"/>
      <c r="AM70" s="97"/>
      <c r="AN70" s="113"/>
      <c r="AO70" s="97"/>
      <c r="AP70" s="97"/>
      <c r="AQ70" s="97"/>
      <c r="AR70" s="97"/>
      <c r="AS70" s="97"/>
      <c r="AT70" s="100"/>
      <c r="AU70" s="99"/>
      <c r="AV70" s="97"/>
      <c r="AW70" s="97"/>
      <c r="AX70" s="97"/>
      <c r="AY70" s="97"/>
      <c r="AZ70" s="114"/>
      <c r="BA70" s="97"/>
      <c r="BB70" s="97"/>
      <c r="BC70" s="97"/>
      <c r="BD70" s="97"/>
      <c r="BE70" s="97"/>
      <c r="BF70" s="100"/>
      <c r="BG70" s="99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100"/>
      <c r="BS70" s="113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250"/>
      <c r="CF70" s="267"/>
      <c r="CG70" s="101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</row>
    <row r="71" spans="1:133" s="31" customFormat="1" ht="16.5" customHeight="1">
      <c r="A71" s="547" t="s">
        <v>83</v>
      </c>
      <c r="B71" s="548"/>
      <c r="C71" s="99"/>
      <c r="D71" s="107"/>
      <c r="E71" s="64"/>
      <c r="F71" s="65"/>
      <c r="G71" s="68">
        <f>SUM(AI71:AT71)</f>
        <v>0</v>
      </c>
      <c r="H71" s="66">
        <f>SUM(AU71:BF71)</f>
        <v>0</v>
      </c>
      <c r="I71" s="67">
        <f>SUM(BG71:BR71)</f>
        <v>0</v>
      </c>
      <c r="J71" s="366">
        <f>SUM(BS71:CD71)</f>
        <v>0</v>
      </c>
      <c r="K71" s="113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100"/>
      <c r="W71" s="113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100">
        <v>0</v>
      </c>
      <c r="AI71" s="113">
        <v>0</v>
      </c>
      <c r="AJ71" s="97">
        <v>0</v>
      </c>
      <c r="AK71" s="97">
        <v>0</v>
      </c>
      <c r="AL71" s="97">
        <v>0</v>
      </c>
      <c r="AM71" s="97">
        <v>0</v>
      </c>
      <c r="AN71" s="113">
        <v>0</v>
      </c>
      <c r="AO71" s="97">
        <v>0</v>
      </c>
      <c r="AP71" s="97">
        <v>0</v>
      </c>
      <c r="AQ71" s="97">
        <v>0</v>
      </c>
      <c r="AR71" s="97">
        <v>0</v>
      </c>
      <c r="AS71" s="97">
        <v>0</v>
      </c>
      <c r="AT71" s="100">
        <v>0</v>
      </c>
      <c r="AU71" s="99">
        <v>0</v>
      </c>
      <c r="AV71" s="97">
        <v>0</v>
      </c>
      <c r="AW71" s="97">
        <v>0</v>
      </c>
      <c r="AX71" s="97">
        <v>0</v>
      </c>
      <c r="AY71" s="97">
        <v>0</v>
      </c>
      <c r="AZ71" s="114">
        <v>0</v>
      </c>
      <c r="BA71" s="97">
        <v>0</v>
      </c>
      <c r="BB71" s="97">
        <v>0</v>
      </c>
      <c r="BC71" s="97">
        <v>0</v>
      </c>
      <c r="BD71" s="97">
        <v>0</v>
      </c>
      <c r="BE71" s="97">
        <v>0</v>
      </c>
      <c r="BF71" s="100">
        <v>0</v>
      </c>
      <c r="BG71" s="99">
        <v>0</v>
      </c>
      <c r="BH71" s="97">
        <v>0</v>
      </c>
      <c r="BI71" s="97">
        <v>0</v>
      </c>
      <c r="BJ71" s="97">
        <v>0</v>
      </c>
      <c r="BK71" s="97">
        <v>0</v>
      </c>
      <c r="BL71" s="114">
        <v>0</v>
      </c>
      <c r="BM71" s="97">
        <v>0</v>
      </c>
      <c r="BN71" s="97">
        <v>0</v>
      </c>
      <c r="BO71" s="97">
        <v>44080</v>
      </c>
      <c r="BP71" s="97">
        <v>34715</v>
      </c>
      <c r="BQ71" s="437">
        <f>-BQ46</f>
        <v>-43775</v>
      </c>
      <c r="BR71" s="100">
        <f>-BR46</f>
        <v>-35020</v>
      </c>
      <c r="BS71" s="113">
        <v>0</v>
      </c>
      <c r="BT71" s="97">
        <v>0</v>
      </c>
      <c r="BU71" s="97">
        <v>0</v>
      </c>
      <c r="BV71" s="97">
        <v>0</v>
      </c>
      <c r="BW71" s="97">
        <v>0</v>
      </c>
      <c r="BX71" s="97">
        <v>0</v>
      </c>
      <c r="BY71" s="97">
        <v>0</v>
      </c>
      <c r="BZ71" s="97">
        <v>0</v>
      </c>
      <c r="CA71" s="97">
        <v>0</v>
      </c>
      <c r="CB71" s="97">
        <v>0</v>
      </c>
      <c r="CC71" s="97">
        <v>0</v>
      </c>
      <c r="CD71" s="97">
        <v>0</v>
      </c>
      <c r="CE71" s="250"/>
      <c r="CF71" s="263">
        <f>SUM(E71:J71)</f>
        <v>0</v>
      </c>
      <c r="CG71" s="103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</row>
    <row r="72" spans="1:133" s="31" customFormat="1" ht="7.5" customHeight="1">
      <c r="A72" s="543"/>
      <c r="B72" s="544"/>
      <c r="C72" s="106"/>
      <c r="D72" s="107"/>
      <c r="E72" s="95"/>
      <c r="F72" s="96"/>
      <c r="G72" s="99"/>
      <c r="H72" s="97"/>
      <c r="I72" s="100"/>
      <c r="J72" s="98"/>
      <c r="K72" s="99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100"/>
      <c r="W72" s="113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100"/>
      <c r="AI72" s="99"/>
      <c r="AJ72" s="97"/>
      <c r="AK72" s="97"/>
      <c r="AL72" s="97"/>
      <c r="AM72" s="97"/>
      <c r="AN72" s="113"/>
      <c r="AO72" s="97"/>
      <c r="AP72" s="97"/>
      <c r="AQ72" s="97"/>
      <c r="AR72" s="97"/>
      <c r="AS72" s="97"/>
      <c r="AT72" s="100"/>
      <c r="AU72" s="99"/>
      <c r="AV72" s="97"/>
      <c r="AW72" s="97"/>
      <c r="AX72" s="97"/>
      <c r="AY72" s="97"/>
      <c r="AZ72" s="114"/>
      <c r="BA72" s="97"/>
      <c r="BB72" s="97"/>
      <c r="BC72" s="97"/>
      <c r="BD72" s="97"/>
      <c r="BE72" s="97"/>
      <c r="BF72" s="100"/>
      <c r="BG72" s="99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100"/>
      <c r="BS72" s="113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250"/>
      <c r="CF72" s="267"/>
      <c r="CG72" s="101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</row>
    <row r="73" spans="1:133" s="49" customFormat="1" ht="18" customHeight="1">
      <c r="A73" s="553" t="s">
        <v>40</v>
      </c>
      <c r="B73" s="554"/>
      <c r="C73" s="68">
        <f>D21</f>
        <v>50400</v>
      </c>
      <c r="D73" s="108"/>
      <c r="E73" s="64">
        <f>SUM(K73:V73)</f>
        <v>0</v>
      </c>
      <c r="F73" s="65">
        <f>SUM(W73:AH73)</f>
        <v>0</v>
      </c>
      <c r="G73" s="68">
        <f>SUM(AI73:AT73)</f>
        <v>0</v>
      </c>
      <c r="H73" s="66">
        <f>SUM(AU73:BF73)</f>
        <v>0</v>
      </c>
      <c r="I73" s="67">
        <f>ROUNDUP(SUM(BG73:BR73),2)</f>
        <v>50400</v>
      </c>
      <c r="J73" s="366">
        <f>SUM(BS73:CD73)</f>
        <v>0</v>
      </c>
      <c r="K73" s="68">
        <f aca="true" t="shared" si="30" ref="K73:V73">K68*0.18</f>
        <v>0</v>
      </c>
      <c r="L73" s="66">
        <f t="shared" si="30"/>
        <v>0</v>
      </c>
      <c r="M73" s="66">
        <f t="shared" si="30"/>
        <v>0</v>
      </c>
      <c r="N73" s="66">
        <f t="shared" si="30"/>
        <v>0</v>
      </c>
      <c r="O73" s="66">
        <f t="shared" si="30"/>
        <v>0</v>
      </c>
      <c r="P73" s="66">
        <f t="shared" si="30"/>
        <v>0</v>
      </c>
      <c r="Q73" s="66">
        <f t="shared" si="30"/>
        <v>0</v>
      </c>
      <c r="R73" s="66">
        <f t="shared" si="30"/>
        <v>0</v>
      </c>
      <c r="S73" s="66">
        <f t="shared" si="30"/>
        <v>0</v>
      </c>
      <c r="T73" s="66">
        <f t="shared" si="30"/>
        <v>0</v>
      </c>
      <c r="U73" s="66">
        <f t="shared" si="30"/>
        <v>0</v>
      </c>
      <c r="V73" s="228">
        <f t="shared" si="30"/>
        <v>0</v>
      </c>
      <c r="W73" s="69">
        <f>W68*0.18</f>
        <v>0</v>
      </c>
      <c r="X73" s="66">
        <f>X68*0.18</f>
        <v>0</v>
      </c>
      <c r="Y73" s="66">
        <f aca="true" t="shared" si="31" ref="Y73:AG73">Y68*0.18</f>
        <v>0</v>
      </c>
      <c r="Z73" s="66">
        <f t="shared" si="31"/>
        <v>0</v>
      </c>
      <c r="AA73" s="66">
        <f t="shared" si="31"/>
        <v>0</v>
      </c>
      <c r="AB73" s="66">
        <f t="shared" si="31"/>
        <v>0</v>
      </c>
      <c r="AC73" s="66">
        <f t="shared" si="31"/>
        <v>0</v>
      </c>
      <c r="AD73" s="66">
        <f t="shared" si="31"/>
        <v>0</v>
      </c>
      <c r="AE73" s="66">
        <f t="shared" si="31"/>
        <v>0</v>
      </c>
      <c r="AF73" s="66">
        <f t="shared" si="31"/>
        <v>0</v>
      </c>
      <c r="AG73" s="66">
        <f t="shared" si="31"/>
        <v>0</v>
      </c>
      <c r="AH73" s="228">
        <f aca="true" t="shared" si="32" ref="AH73:CD73">AH68*0.21</f>
        <v>0</v>
      </c>
      <c r="AI73" s="66">
        <f t="shared" si="32"/>
        <v>0</v>
      </c>
      <c r="AJ73" s="66">
        <f t="shared" si="32"/>
        <v>0</v>
      </c>
      <c r="AK73" s="66">
        <f t="shared" si="32"/>
        <v>0</v>
      </c>
      <c r="AL73" s="66">
        <f t="shared" si="32"/>
        <v>0</v>
      </c>
      <c r="AM73" s="66">
        <f t="shared" si="32"/>
        <v>0</v>
      </c>
      <c r="AN73" s="66">
        <f t="shared" si="32"/>
        <v>0</v>
      </c>
      <c r="AO73" s="66">
        <f t="shared" si="32"/>
        <v>0</v>
      </c>
      <c r="AP73" s="66">
        <f t="shared" si="32"/>
        <v>0</v>
      </c>
      <c r="AQ73" s="66">
        <f t="shared" si="32"/>
        <v>0</v>
      </c>
      <c r="AR73" s="66">
        <f t="shared" si="32"/>
        <v>0</v>
      </c>
      <c r="AS73" s="66">
        <f t="shared" si="32"/>
        <v>0</v>
      </c>
      <c r="AT73" s="228">
        <f t="shared" si="32"/>
        <v>0</v>
      </c>
      <c r="AU73" s="68">
        <f t="shared" si="32"/>
        <v>0</v>
      </c>
      <c r="AV73" s="66">
        <f t="shared" si="32"/>
        <v>0</v>
      </c>
      <c r="AW73" s="66">
        <f t="shared" si="32"/>
        <v>0</v>
      </c>
      <c r="AX73" s="66">
        <f t="shared" si="32"/>
        <v>0</v>
      </c>
      <c r="AY73" s="66">
        <f t="shared" si="32"/>
        <v>0</v>
      </c>
      <c r="AZ73" s="66">
        <f t="shared" si="32"/>
        <v>0</v>
      </c>
      <c r="BA73" s="66">
        <f t="shared" si="32"/>
        <v>0</v>
      </c>
      <c r="BB73" s="66">
        <f t="shared" si="32"/>
        <v>0</v>
      </c>
      <c r="BC73" s="66">
        <f t="shared" si="32"/>
        <v>0</v>
      </c>
      <c r="BD73" s="66">
        <f t="shared" si="32"/>
        <v>0</v>
      </c>
      <c r="BE73" s="66">
        <f t="shared" si="32"/>
        <v>0</v>
      </c>
      <c r="BF73" s="228">
        <f t="shared" si="32"/>
        <v>0</v>
      </c>
      <c r="BG73" s="68">
        <f t="shared" si="32"/>
        <v>0</v>
      </c>
      <c r="BH73" s="66">
        <f t="shared" si="32"/>
        <v>0</v>
      </c>
      <c r="BI73" s="66">
        <f t="shared" si="32"/>
        <v>0</v>
      </c>
      <c r="BJ73" s="66">
        <f t="shared" si="32"/>
        <v>0</v>
      </c>
      <c r="BK73" s="66">
        <f t="shared" si="32"/>
        <v>0</v>
      </c>
      <c r="BL73" s="66">
        <f t="shared" si="32"/>
        <v>0</v>
      </c>
      <c r="BM73" s="66">
        <f t="shared" si="32"/>
        <v>5040</v>
      </c>
      <c r="BN73" s="66">
        <f t="shared" si="32"/>
        <v>12600</v>
      </c>
      <c r="BO73" s="66">
        <f t="shared" si="32"/>
        <v>12600</v>
      </c>
      <c r="BP73" s="66">
        <f t="shared" si="32"/>
        <v>20160</v>
      </c>
      <c r="BQ73" s="66">
        <f t="shared" si="32"/>
        <v>0</v>
      </c>
      <c r="BR73" s="67">
        <f t="shared" si="32"/>
        <v>0</v>
      </c>
      <c r="BS73" s="69">
        <f t="shared" si="32"/>
        <v>0</v>
      </c>
      <c r="BT73" s="66">
        <f t="shared" si="32"/>
        <v>0</v>
      </c>
      <c r="BU73" s="66">
        <f t="shared" si="32"/>
        <v>0</v>
      </c>
      <c r="BV73" s="66">
        <f t="shared" si="32"/>
        <v>0</v>
      </c>
      <c r="BW73" s="66">
        <f t="shared" si="32"/>
        <v>0</v>
      </c>
      <c r="BX73" s="66">
        <f t="shared" si="32"/>
        <v>0</v>
      </c>
      <c r="BY73" s="66">
        <f t="shared" si="32"/>
        <v>0</v>
      </c>
      <c r="BZ73" s="66">
        <f t="shared" si="32"/>
        <v>0</v>
      </c>
      <c r="CA73" s="66">
        <f t="shared" si="32"/>
        <v>0</v>
      </c>
      <c r="CB73" s="66">
        <f t="shared" si="32"/>
        <v>0</v>
      </c>
      <c r="CC73" s="66">
        <f t="shared" si="32"/>
        <v>0</v>
      </c>
      <c r="CD73" s="66">
        <f t="shared" si="32"/>
        <v>0</v>
      </c>
      <c r="CE73" s="250"/>
      <c r="CF73" s="263">
        <f>SUM(E73:J73)</f>
        <v>50400</v>
      </c>
      <c r="CG73" s="102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</row>
    <row r="74" spans="1:133" s="31" customFormat="1" ht="7.5" customHeight="1">
      <c r="A74" s="543"/>
      <c r="B74" s="544"/>
      <c r="C74" s="106"/>
      <c r="D74" s="107"/>
      <c r="E74" s="95"/>
      <c r="F74" s="96"/>
      <c r="G74" s="99"/>
      <c r="H74" s="66"/>
      <c r="I74" s="67"/>
      <c r="J74" s="367"/>
      <c r="K74" s="99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100"/>
      <c r="W74" s="113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100"/>
      <c r="AI74" s="99"/>
      <c r="AJ74" s="97"/>
      <c r="AK74" s="97"/>
      <c r="AL74" s="97"/>
      <c r="AM74" s="97"/>
      <c r="AN74" s="113"/>
      <c r="AO74" s="97"/>
      <c r="AP74" s="97"/>
      <c r="AQ74" s="97"/>
      <c r="AR74" s="97"/>
      <c r="AS74" s="97"/>
      <c r="AT74" s="100"/>
      <c r="AU74" s="99"/>
      <c r="AV74" s="97"/>
      <c r="AW74" s="97"/>
      <c r="AX74" s="97"/>
      <c r="AY74" s="97"/>
      <c r="AZ74" s="114"/>
      <c r="BA74" s="97"/>
      <c r="BB74" s="97"/>
      <c r="BC74" s="97"/>
      <c r="BD74" s="97"/>
      <c r="BE74" s="97"/>
      <c r="BF74" s="100"/>
      <c r="BG74" s="99"/>
      <c r="BH74" s="97"/>
      <c r="BI74" s="97"/>
      <c r="BJ74" s="97"/>
      <c r="BK74" s="97"/>
      <c r="BL74" s="114"/>
      <c r="BM74" s="97"/>
      <c r="BN74" s="97"/>
      <c r="BO74" s="97"/>
      <c r="BP74" s="97"/>
      <c r="BQ74" s="97"/>
      <c r="BR74" s="100"/>
      <c r="BS74" s="113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250"/>
      <c r="CF74" s="267"/>
      <c r="CG74" s="103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</row>
    <row r="75" spans="1:133" s="31" customFormat="1" ht="16.5" customHeight="1">
      <c r="A75" s="545" t="s">
        <v>20</v>
      </c>
      <c r="B75" s="546"/>
      <c r="C75" s="99"/>
      <c r="D75" s="107"/>
      <c r="E75" s="64">
        <f>SUM(K75:V75)</f>
        <v>0</v>
      </c>
      <c r="F75" s="65">
        <f>SUM(W75:AH75)</f>
        <v>0</v>
      </c>
      <c r="G75" s="68">
        <f>SUM(AI75:AT75)</f>
        <v>0</v>
      </c>
      <c r="H75" s="66">
        <f>SUM(AU75:BF75)</f>
        <v>0</v>
      </c>
      <c r="I75" s="67">
        <f>SUM(BG75:BR75)</f>
        <v>45360</v>
      </c>
      <c r="J75" s="366">
        <f>SUM(BS75:CD75)</f>
        <v>0</v>
      </c>
      <c r="K75" s="97">
        <f aca="true" t="shared" si="33" ref="K75:AP75">IF((K73-K76-J77)&gt;0,K73-K76-J77,0)</f>
        <v>0</v>
      </c>
      <c r="L75" s="97">
        <f t="shared" si="33"/>
        <v>0</v>
      </c>
      <c r="M75" s="97">
        <f t="shared" si="33"/>
        <v>0</v>
      </c>
      <c r="N75" s="97">
        <f t="shared" si="33"/>
        <v>0</v>
      </c>
      <c r="O75" s="97">
        <f t="shared" si="33"/>
        <v>0</v>
      </c>
      <c r="P75" s="97">
        <f t="shared" si="33"/>
        <v>0</v>
      </c>
      <c r="Q75" s="97">
        <f t="shared" si="33"/>
        <v>0</v>
      </c>
      <c r="R75" s="97">
        <f t="shared" si="33"/>
        <v>0</v>
      </c>
      <c r="S75" s="97">
        <f t="shared" si="33"/>
        <v>0</v>
      </c>
      <c r="T75" s="97">
        <f t="shared" si="33"/>
        <v>0</v>
      </c>
      <c r="U75" s="97">
        <f t="shared" si="33"/>
        <v>0</v>
      </c>
      <c r="V75" s="100">
        <f t="shared" si="33"/>
        <v>0</v>
      </c>
      <c r="W75" s="113">
        <f t="shared" si="33"/>
        <v>0</v>
      </c>
      <c r="X75" s="97">
        <f t="shared" si="33"/>
        <v>0</v>
      </c>
      <c r="Y75" s="97">
        <f t="shared" si="33"/>
        <v>0</v>
      </c>
      <c r="Z75" s="97">
        <f t="shared" si="33"/>
        <v>0</v>
      </c>
      <c r="AA75" s="97">
        <f t="shared" si="33"/>
        <v>0</v>
      </c>
      <c r="AB75" s="97">
        <f t="shared" si="33"/>
        <v>0</v>
      </c>
      <c r="AC75" s="97">
        <f t="shared" si="33"/>
        <v>0</v>
      </c>
      <c r="AD75" s="97">
        <f t="shared" si="33"/>
        <v>0</v>
      </c>
      <c r="AE75" s="97">
        <f t="shared" si="33"/>
        <v>0</v>
      </c>
      <c r="AF75" s="97">
        <f t="shared" si="33"/>
        <v>0</v>
      </c>
      <c r="AG75" s="97">
        <f t="shared" si="33"/>
        <v>0</v>
      </c>
      <c r="AH75" s="100">
        <f t="shared" si="33"/>
        <v>0</v>
      </c>
      <c r="AI75" s="113">
        <f t="shared" si="33"/>
        <v>0</v>
      </c>
      <c r="AJ75" s="97">
        <f t="shared" si="33"/>
        <v>0</v>
      </c>
      <c r="AK75" s="97">
        <f t="shared" si="33"/>
        <v>0</v>
      </c>
      <c r="AL75" s="97">
        <f t="shared" si="33"/>
        <v>0</v>
      </c>
      <c r="AM75" s="97">
        <f t="shared" si="33"/>
        <v>0</v>
      </c>
      <c r="AN75" s="97">
        <f t="shared" si="33"/>
        <v>0</v>
      </c>
      <c r="AO75" s="97">
        <f t="shared" si="33"/>
        <v>0</v>
      </c>
      <c r="AP75" s="97">
        <f t="shared" si="33"/>
        <v>0</v>
      </c>
      <c r="AQ75" s="97">
        <f aca="true" t="shared" si="34" ref="AQ75:BV75">IF((AQ73-AQ76-AP77)&gt;0,AQ73-AQ76-AP77,0)</f>
        <v>0</v>
      </c>
      <c r="AR75" s="97">
        <f t="shared" si="34"/>
        <v>0</v>
      </c>
      <c r="AS75" s="97">
        <f t="shared" si="34"/>
        <v>0</v>
      </c>
      <c r="AT75" s="100">
        <f t="shared" si="34"/>
        <v>0</v>
      </c>
      <c r="AU75" s="99">
        <f t="shared" si="34"/>
        <v>0</v>
      </c>
      <c r="AV75" s="97">
        <f t="shared" si="34"/>
        <v>0</v>
      </c>
      <c r="AW75" s="97">
        <f t="shared" si="34"/>
        <v>0</v>
      </c>
      <c r="AX75" s="97">
        <f t="shared" si="34"/>
        <v>0</v>
      </c>
      <c r="AY75" s="97">
        <f t="shared" si="34"/>
        <v>0</v>
      </c>
      <c r="AZ75" s="97">
        <f t="shared" si="34"/>
        <v>0</v>
      </c>
      <c r="BA75" s="97">
        <f t="shared" si="34"/>
        <v>0</v>
      </c>
      <c r="BB75" s="97">
        <f t="shared" si="34"/>
        <v>0</v>
      </c>
      <c r="BC75" s="97">
        <f t="shared" si="34"/>
        <v>0</v>
      </c>
      <c r="BD75" s="97">
        <f t="shared" si="34"/>
        <v>0</v>
      </c>
      <c r="BE75" s="97">
        <f t="shared" si="34"/>
        <v>0</v>
      </c>
      <c r="BF75" s="100">
        <f t="shared" si="34"/>
        <v>0</v>
      </c>
      <c r="BG75" s="99">
        <f t="shared" si="34"/>
        <v>0</v>
      </c>
      <c r="BH75" s="97">
        <f t="shared" si="34"/>
        <v>0</v>
      </c>
      <c r="BI75" s="97">
        <f t="shared" si="34"/>
        <v>0</v>
      </c>
      <c r="BJ75" s="97">
        <f t="shared" si="34"/>
        <v>0</v>
      </c>
      <c r="BK75" s="97">
        <f t="shared" si="34"/>
        <v>0</v>
      </c>
      <c r="BL75" s="97">
        <f t="shared" si="34"/>
        <v>0</v>
      </c>
      <c r="BM75" s="97">
        <f t="shared" si="34"/>
        <v>5040</v>
      </c>
      <c r="BN75" s="97">
        <f t="shared" si="34"/>
        <v>12600</v>
      </c>
      <c r="BO75" s="97">
        <f t="shared" si="34"/>
        <v>12600</v>
      </c>
      <c r="BP75" s="97">
        <f t="shared" si="34"/>
        <v>15120</v>
      </c>
      <c r="BQ75" s="97">
        <f t="shared" si="34"/>
        <v>0</v>
      </c>
      <c r="BR75" s="100">
        <f t="shared" si="34"/>
        <v>0</v>
      </c>
      <c r="BS75" s="113">
        <f t="shared" si="34"/>
        <v>0</v>
      </c>
      <c r="BT75" s="97">
        <f t="shared" si="34"/>
        <v>0</v>
      </c>
      <c r="BU75" s="97">
        <f t="shared" si="34"/>
        <v>0</v>
      </c>
      <c r="BV75" s="97">
        <f t="shared" si="34"/>
        <v>0</v>
      </c>
      <c r="BW75" s="97">
        <f aca="true" t="shared" si="35" ref="BW75:CD75">IF((BW73-BW76-BV77)&gt;0,BW73-BW76-BV77,0)</f>
        <v>0</v>
      </c>
      <c r="BX75" s="97">
        <f t="shared" si="35"/>
        <v>0</v>
      </c>
      <c r="BY75" s="97">
        <f t="shared" si="35"/>
        <v>0</v>
      </c>
      <c r="BZ75" s="97">
        <f t="shared" si="35"/>
        <v>0</v>
      </c>
      <c r="CA75" s="97">
        <f t="shared" si="35"/>
        <v>0</v>
      </c>
      <c r="CB75" s="97">
        <f t="shared" si="35"/>
        <v>0</v>
      </c>
      <c r="CC75" s="97">
        <f t="shared" si="35"/>
        <v>0</v>
      </c>
      <c r="CD75" s="97">
        <f t="shared" si="35"/>
        <v>0</v>
      </c>
      <c r="CE75" s="250"/>
      <c r="CF75" s="263">
        <f>SUM(E75:J75)</f>
        <v>45360</v>
      </c>
      <c r="CG75" s="103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</row>
    <row r="76" spans="1:133" s="21" customFormat="1" ht="16.5" customHeight="1">
      <c r="A76" s="545" t="s">
        <v>39</v>
      </c>
      <c r="B76" s="546"/>
      <c r="C76" s="99">
        <f>SUM(G76:J76)</f>
        <v>50400</v>
      </c>
      <c r="D76" s="109"/>
      <c r="E76" s="64">
        <f>SUM(K76:V76)</f>
        <v>0</v>
      </c>
      <c r="F76" s="65">
        <f>SUM(W76:AH76)</f>
        <v>0</v>
      </c>
      <c r="G76" s="68">
        <f>SUM(AI76:AT76)</f>
        <v>0</v>
      </c>
      <c r="H76" s="66">
        <f>SUM(AU76:BF76)</f>
        <v>0</v>
      </c>
      <c r="I76" s="67">
        <f>SUM(BG76:BR76)</f>
        <v>50400</v>
      </c>
      <c r="J76" s="366">
        <f>SUM(BS76:CD76)+SUM(CB73:CD73)</f>
        <v>0</v>
      </c>
      <c r="K76" s="66">
        <v>0</v>
      </c>
      <c r="L76" s="66">
        <v>0</v>
      </c>
      <c r="M76" s="66">
        <v>0</v>
      </c>
      <c r="N76" s="66">
        <f aca="true" t="shared" si="36" ref="N76:BQ76">K73</f>
        <v>0</v>
      </c>
      <c r="O76" s="66">
        <f t="shared" si="36"/>
        <v>0</v>
      </c>
      <c r="P76" s="66">
        <f t="shared" si="36"/>
        <v>0</v>
      </c>
      <c r="Q76" s="66">
        <f t="shared" si="36"/>
        <v>0</v>
      </c>
      <c r="R76" s="66">
        <f t="shared" si="36"/>
        <v>0</v>
      </c>
      <c r="S76" s="66">
        <f t="shared" si="36"/>
        <v>0</v>
      </c>
      <c r="T76" s="66">
        <f t="shared" si="36"/>
        <v>0</v>
      </c>
      <c r="U76" s="66">
        <f t="shared" si="36"/>
        <v>0</v>
      </c>
      <c r="V76" s="67">
        <f t="shared" si="36"/>
        <v>0</v>
      </c>
      <c r="W76" s="66">
        <f t="shared" si="36"/>
        <v>0</v>
      </c>
      <c r="X76" s="66">
        <f t="shared" si="36"/>
        <v>0</v>
      </c>
      <c r="Y76" s="66">
        <f t="shared" si="36"/>
        <v>0</v>
      </c>
      <c r="Z76" s="66">
        <f t="shared" si="36"/>
        <v>0</v>
      </c>
      <c r="AA76" s="66">
        <f t="shared" si="36"/>
        <v>0</v>
      </c>
      <c r="AB76" s="66">
        <f t="shared" si="36"/>
        <v>0</v>
      </c>
      <c r="AC76" s="66">
        <f t="shared" si="36"/>
        <v>0</v>
      </c>
      <c r="AD76" s="66">
        <f>AA73</f>
        <v>0</v>
      </c>
      <c r="AE76" s="66">
        <f t="shared" si="36"/>
        <v>0</v>
      </c>
      <c r="AF76" s="66">
        <f t="shared" si="36"/>
        <v>0</v>
      </c>
      <c r="AG76" s="66">
        <f>AD73</f>
        <v>0</v>
      </c>
      <c r="AH76" s="67">
        <f t="shared" si="36"/>
        <v>0</v>
      </c>
      <c r="AI76" s="66">
        <f t="shared" si="36"/>
        <v>0</v>
      </c>
      <c r="AJ76" s="66">
        <f t="shared" si="36"/>
        <v>0</v>
      </c>
      <c r="AK76" s="66">
        <f t="shared" si="36"/>
        <v>0</v>
      </c>
      <c r="AL76" s="66">
        <f t="shared" si="36"/>
        <v>0</v>
      </c>
      <c r="AM76" s="66">
        <f t="shared" si="36"/>
        <v>0</v>
      </c>
      <c r="AN76" s="66">
        <f t="shared" si="36"/>
        <v>0</v>
      </c>
      <c r="AO76" s="66">
        <f t="shared" si="36"/>
        <v>0</v>
      </c>
      <c r="AP76" s="66">
        <f t="shared" si="36"/>
        <v>0</v>
      </c>
      <c r="AQ76" s="66">
        <f t="shared" si="36"/>
        <v>0</v>
      </c>
      <c r="AR76" s="66">
        <f t="shared" si="36"/>
        <v>0</v>
      </c>
      <c r="AS76" s="66">
        <f t="shared" si="36"/>
        <v>0</v>
      </c>
      <c r="AT76" s="67">
        <f t="shared" si="36"/>
        <v>0</v>
      </c>
      <c r="AU76" s="68">
        <f t="shared" si="36"/>
        <v>0</v>
      </c>
      <c r="AV76" s="66">
        <f t="shared" si="36"/>
        <v>0</v>
      </c>
      <c r="AW76" s="66">
        <f t="shared" si="36"/>
        <v>0</v>
      </c>
      <c r="AX76" s="66">
        <f t="shared" si="36"/>
        <v>0</v>
      </c>
      <c r="AY76" s="66">
        <f t="shared" si="36"/>
        <v>0</v>
      </c>
      <c r="AZ76" s="66">
        <f t="shared" si="36"/>
        <v>0</v>
      </c>
      <c r="BA76" s="66">
        <f t="shared" si="36"/>
        <v>0</v>
      </c>
      <c r="BB76" s="66">
        <f t="shared" si="36"/>
        <v>0</v>
      </c>
      <c r="BC76" s="66">
        <f>AZ73</f>
        <v>0</v>
      </c>
      <c r="BD76" s="66">
        <f>BA73</f>
        <v>0</v>
      </c>
      <c r="BE76" s="66">
        <f>BB73</f>
        <v>0</v>
      </c>
      <c r="BF76" s="67">
        <f t="shared" si="36"/>
        <v>0</v>
      </c>
      <c r="BG76" s="68">
        <f t="shared" si="36"/>
        <v>0</v>
      </c>
      <c r="BH76" s="66">
        <f t="shared" si="36"/>
        <v>0</v>
      </c>
      <c r="BI76" s="66">
        <f>BF73</f>
        <v>0</v>
      </c>
      <c r="BJ76" s="66">
        <f t="shared" si="36"/>
        <v>0</v>
      </c>
      <c r="BK76" s="66">
        <f t="shared" si="36"/>
        <v>0</v>
      </c>
      <c r="BL76" s="66">
        <f t="shared" si="36"/>
        <v>0</v>
      </c>
      <c r="BM76" s="66">
        <f t="shared" si="36"/>
        <v>0</v>
      </c>
      <c r="BN76" s="66">
        <f t="shared" si="36"/>
        <v>0</v>
      </c>
      <c r="BO76" s="66">
        <f t="shared" si="36"/>
        <v>0</v>
      </c>
      <c r="BP76" s="66">
        <f t="shared" si="36"/>
        <v>5040</v>
      </c>
      <c r="BQ76" s="66">
        <f t="shared" si="36"/>
        <v>12600</v>
      </c>
      <c r="BR76" s="100">
        <f>BO73+BP73</f>
        <v>32760</v>
      </c>
      <c r="BS76" s="113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250"/>
      <c r="CF76" s="263">
        <f>SUM(E76:J76)</f>
        <v>50400</v>
      </c>
      <c r="CG76" s="102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</row>
    <row r="77" spans="1:133" s="21" customFormat="1" ht="16.5" customHeight="1" thickBot="1">
      <c r="A77" s="545" t="s">
        <v>17</v>
      </c>
      <c r="B77" s="546"/>
      <c r="C77" s="459"/>
      <c r="D77" s="460"/>
      <c r="E77" s="417"/>
      <c r="F77" s="418"/>
      <c r="G77" s="419"/>
      <c r="H77" s="454"/>
      <c r="I77" s="455"/>
      <c r="J77" s="422"/>
      <c r="K77" s="420">
        <f aca="true" t="shared" si="37" ref="K77:AP77">K75+K76-K73+J77</f>
        <v>0</v>
      </c>
      <c r="L77" s="420">
        <f t="shared" si="37"/>
        <v>0</v>
      </c>
      <c r="M77" s="420">
        <f t="shared" si="37"/>
        <v>0</v>
      </c>
      <c r="N77" s="420">
        <f t="shared" si="37"/>
        <v>0</v>
      </c>
      <c r="O77" s="420">
        <f t="shared" si="37"/>
        <v>0</v>
      </c>
      <c r="P77" s="420">
        <f t="shared" si="37"/>
        <v>0</v>
      </c>
      <c r="Q77" s="420">
        <f t="shared" si="37"/>
        <v>0</v>
      </c>
      <c r="R77" s="420">
        <f t="shared" si="37"/>
        <v>0</v>
      </c>
      <c r="S77" s="420">
        <f t="shared" si="37"/>
        <v>0</v>
      </c>
      <c r="T77" s="420">
        <f t="shared" si="37"/>
        <v>0</v>
      </c>
      <c r="U77" s="420">
        <f t="shared" si="37"/>
        <v>0</v>
      </c>
      <c r="V77" s="421">
        <f t="shared" si="37"/>
        <v>0</v>
      </c>
      <c r="W77" s="423">
        <f t="shared" si="37"/>
        <v>0</v>
      </c>
      <c r="X77" s="420">
        <f t="shared" si="37"/>
        <v>0</v>
      </c>
      <c r="Y77" s="420">
        <f t="shared" si="37"/>
        <v>0</v>
      </c>
      <c r="Z77" s="420">
        <f t="shared" si="37"/>
        <v>0</v>
      </c>
      <c r="AA77" s="420">
        <f t="shared" si="37"/>
        <v>0</v>
      </c>
      <c r="AB77" s="420">
        <f t="shared" si="37"/>
        <v>0</v>
      </c>
      <c r="AC77" s="420">
        <f t="shared" si="37"/>
        <v>0</v>
      </c>
      <c r="AD77" s="420">
        <f t="shared" si="37"/>
        <v>0</v>
      </c>
      <c r="AE77" s="420">
        <f t="shared" si="37"/>
        <v>0</v>
      </c>
      <c r="AF77" s="420">
        <f t="shared" si="37"/>
        <v>0</v>
      </c>
      <c r="AG77" s="420">
        <f t="shared" si="37"/>
        <v>0</v>
      </c>
      <c r="AH77" s="421">
        <f t="shared" si="37"/>
        <v>0</v>
      </c>
      <c r="AI77" s="423">
        <f t="shared" si="37"/>
        <v>0</v>
      </c>
      <c r="AJ77" s="420">
        <f t="shared" si="37"/>
        <v>0</v>
      </c>
      <c r="AK77" s="420">
        <f t="shared" si="37"/>
        <v>0</v>
      </c>
      <c r="AL77" s="420">
        <f t="shared" si="37"/>
        <v>0</v>
      </c>
      <c r="AM77" s="420">
        <f t="shared" si="37"/>
        <v>0</v>
      </c>
      <c r="AN77" s="420">
        <f t="shared" si="37"/>
        <v>0</v>
      </c>
      <c r="AO77" s="420">
        <f t="shared" si="37"/>
        <v>0</v>
      </c>
      <c r="AP77" s="420">
        <f t="shared" si="37"/>
        <v>0</v>
      </c>
      <c r="AQ77" s="420">
        <f aca="true" t="shared" si="38" ref="AQ77:BR77">AQ75+AQ76-AQ73+AP77</f>
        <v>0</v>
      </c>
      <c r="AR77" s="420">
        <f t="shared" si="38"/>
        <v>0</v>
      </c>
      <c r="AS77" s="420">
        <f t="shared" si="38"/>
        <v>0</v>
      </c>
      <c r="AT77" s="421">
        <f t="shared" si="38"/>
        <v>0</v>
      </c>
      <c r="AU77" s="419">
        <f t="shared" si="38"/>
        <v>0</v>
      </c>
      <c r="AV77" s="420">
        <f t="shared" si="38"/>
        <v>0</v>
      </c>
      <c r="AW77" s="420">
        <f t="shared" si="38"/>
        <v>0</v>
      </c>
      <c r="AX77" s="420">
        <f t="shared" si="38"/>
        <v>0</v>
      </c>
      <c r="AY77" s="420">
        <f t="shared" si="38"/>
        <v>0</v>
      </c>
      <c r="AZ77" s="420">
        <f t="shared" si="38"/>
        <v>0</v>
      </c>
      <c r="BA77" s="420">
        <f t="shared" si="38"/>
        <v>0</v>
      </c>
      <c r="BB77" s="420">
        <f t="shared" si="38"/>
        <v>0</v>
      </c>
      <c r="BC77" s="420">
        <f t="shared" si="38"/>
        <v>0</v>
      </c>
      <c r="BD77" s="420">
        <f t="shared" si="38"/>
        <v>0</v>
      </c>
      <c r="BE77" s="420">
        <f t="shared" si="38"/>
        <v>0</v>
      </c>
      <c r="BF77" s="421">
        <f t="shared" si="38"/>
        <v>0</v>
      </c>
      <c r="BG77" s="419">
        <f t="shared" si="38"/>
        <v>0</v>
      </c>
      <c r="BH77" s="420">
        <f t="shared" si="38"/>
        <v>0</v>
      </c>
      <c r="BI77" s="420">
        <f t="shared" si="38"/>
        <v>0</v>
      </c>
      <c r="BJ77" s="420">
        <f t="shared" si="38"/>
        <v>0</v>
      </c>
      <c r="BK77" s="420">
        <f t="shared" si="38"/>
        <v>0</v>
      </c>
      <c r="BL77" s="420">
        <f t="shared" si="38"/>
        <v>0</v>
      </c>
      <c r="BM77" s="420">
        <f t="shared" si="38"/>
        <v>0</v>
      </c>
      <c r="BN77" s="420">
        <f t="shared" si="38"/>
        <v>0</v>
      </c>
      <c r="BO77" s="420">
        <f t="shared" si="38"/>
        <v>0</v>
      </c>
      <c r="BP77" s="420">
        <f t="shared" si="38"/>
        <v>0</v>
      </c>
      <c r="BQ77" s="420">
        <f t="shared" si="38"/>
        <v>12600</v>
      </c>
      <c r="BR77" s="421">
        <f t="shared" si="38"/>
        <v>45360</v>
      </c>
      <c r="BS77" s="423"/>
      <c r="BT77" s="420"/>
      <c r="BU77" s="420"/>
      <c r="BV77" s="420"/>
      <c r="BW77" s="420"/>
      <c r="BX77" s="420"/>
      <c r="BY77" s="420"/>
      <c r="BZ77" s="420"/>
      <c r="CA77" s="420"/>
      <c r="CB77" s="420"/>
      <c r="CC77" s="420"/>
      <c r="CD77" s="420"/>
      <c r="CE77" s="404"/>
      <c r="CF77" s="424">
        <f>CC77</f>
        <v>0</v>
      </c>
      <c r="CG77" s="425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</row>
    <row r="78" spans="1:133" s="31" customFormat="1" ht="7.5" customHeight="1">
      <c r="A78" s="543"/>
      <c r="B78" s="544"/>
      <c r="C78" s="106"/>
      <c r="D78" s="107"/>
      <c r="E78" s="95"/>
      <c r="F78" s="96"/>
      <c r="G78" s="99"/>
      <c r="H78" s="66"/>
      <c r="I78" s="67"/>
      <c r="J78" s="367"/>
      <c r="K78" s="99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100"/>
      <c r="W78" s="113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100"/>
      <c r="AI78" s="99"/>
      <c r="AJ78" s="97"/>
      <c r="AK78" s="97"/>
      <c r="AL78" s="97"/>
      <c r="AM78" s="97"/>
      <c r="AN78" s="113"/>
      <c r="AO78" s="97"/>
      <c r="AP78" s="97"/>
      <c r="AQ78" s="97"/>
      <c r="AR78" s="97"/>
      <c r="AS78" s="97"/>
      <c r="AT78" s="100"/>
      <c r="AU78" s="99"/>
      <c r="AV78" s="97"/>
      <c r="AW78" s="97"/>
      <c r="AX78" s="97"/>
      <c r="AY78" s="97"/>
      <c r="AZ78" s="114"/>
      <c r="BA78" s="97"/>
      <c r="BB78" s="97"/>
      <c r="BC78" s="97"/>
      <c r="BD78" s="97"/>
      <c r="BE78" s="97"/>
      <c r="BF78" s="100"/>
      <c r="BG78" s="99"/>
      <c r="BH78" s="97"/>
      <c r="BI78" s="97"/>
      <c r="BJ78" s="97"/>
      <c r="BK78" s="97"/>
      <c r="BL78" s="114"/>
      <c r="BM78" s="97"/>
      <c r="BN78" s="97"/>
      <c r="BO78" s="97"/>
      <c r="BP78" s="97"/>
      <c r="BQ78" s="97"/>
      <c r="BR78" s="100"/>
      <c r="BS78" s="113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250"/>
      <c r="CF78" s="267"/>
      <c r="CG78" s="103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</row>
    <row r="79" spans="1:133" s="21" customFormat="1" ht="18" customHeight="1" thickBot="1">
      <c r="A79" s="541" t="s">
        <v>19</v>
      </c>
      <c r="B79" s="542"/>
      <c r="C79" s="458"/>
      <c r="D79" s="457"/>
      <c r="E79" s="427"/>
      <c r="F79" s="428"/>
      <c r="G79" s="426"/>
      <c r="H79" s="456"/>
      <c r="I79" s="457"/>
      <c r="J79" s="429"/>
      <c r="K79" s="430">
        <f aca="true" t="shared" si="39" ref="K79:T79">J79+K50+K55+K75-K68-K73</f>
        <v>0</v>
      </c>
      <c r="L79" s="430">
        <f t="shared" si="39"/>
        <v>0</v>
      </c>
      <c r="M79" s="430">
        <f t="shared" si="39"/>
        <v>0</v>
      </c>
      <c r="N79" s="430">
        <f t="shared" si="39"/>
        <v>0</v>
      </c>
      <c r="O79" s="430">
        <f t="shared" si="39"/>
        <v>0</v>
      </c>
      <c r="P79" s="430">
        <f t="shared" si="39"/>
        <v>0</v>
      </c>
      <c r="Q79" s="430">
        <f t="shared" si="39"/>
        <v>0</v>
      </c>
      <c r="R79" s="430">
        <f t="shared" si="39"/>
        <v>0</v>
      </c>
      <c r="S79" s="430">
        <f t="shared" si="39"/>
        <v>0</v>
      </c>
      <c r="T79" s="430">
        <f t="shared" si="39"/>
        <v>0</v>
      </c>
      <c r="U79" s="430">
        <f aca="true" t="shared" si="40" ref="U79:BF79">T79+U50+U55+U75+U76-U68-U73</f>
        <v>0</v>
      </c>
      <c r="V79" s="431">
        <f t="shared" si="40"/>
        <v>0</v>
      </c>
      <c r="W79" s="430">
        <f t="shared" si="40"/>
        <v>0</v>
      </c>
      <c r="X79" s="430">
        <f t="shared" si="40"/>
        <v>0</v>
      </c>
      <c r="Y79" s="430">
        <f t="shared" si="40"/>
        <v>0</v>
      </c>
      <c r="Z79" s="430">
        <f t="shared" si="40"/>
        <v>0</v>
      </c>
      <c r="AA79" s="430">
        <f t="shared" si="40"/>
        <v>0</v>
      </c>
      <c r="AB79" s="430">
        <f t="shared" si="40"/>
        <v>0</v>
      </c>
      <c r="AC79" s="430">
        <f t="shared" si="40"/>
        <v>0</v>
      </c>
      <c r="AD79" s="430">
        <f t="shared" si="40"/>
        <v>0</v>
      </c>
      <c r="AE79" s="430">
        <f t="shared" si="40"/>
        <v>0</v>
      </c>
      <c r="AF79" s="430">
        <f t="shared" si="40"/>
        <v>0</v>
      </c>
      <c r="AG79" s="430">
        <f t="shared" si="40"/>
        <v>0</v>
      </c>
      <c r="AH79" s="431">
        <f t="shared" si="40"/>
        <v>0</v>
      </c>
      <c r="AI79" s="432">
        <f t="shared" si="40"/>
        <v>0</v>
      </c>
      <c r="AJ79" s="430">
        <f t="shared" si="40"/>
        <v>0</v>
      </c>
      <c r="AK79" s="430">
        <f t="shared" si="40"/>
        <v>0</v>
      </c>
      <c r="AL79" s="430">
        <f t="shared" si="40"/>
        <v>0</v>
      </c>
      <c r="AM79" s="430">
        <f t="shared" si="40"/>
        <v>0</v>
      </c>
      <c r="AN79" s="430">
        <f t="shared" si="40"/>
        <v>0</v>
      </c>
      <c r="AO79" s="430">
        <f t="shared" si="40"/>
        <v>0</v>
      </c>
      <c r="AP79" s="430">
        <f t="shared" si="40"/>
        <v>0</v>
      </c>
      <c r="AQ79" s="430">
        <f t="shared" si="40"/>
        <v>0</v>
      </c>
      <c r="AR79" s="430">
        <f t="shared" si="40"/>
        <v>0</v>
      </c>
      <c r="AS79" s="430">
        <f t="shared" si="40"/>
        <v>0</v>
      </c>
      <c r="AT79" s="430">
        <f t="shared" si="40"/>
        <v>0</v>
      </c>
      <c r="AU79" s="432">
        <f t="shared" si="40"/>
        <v>0</v>
      </c>
      <c r="AV79" s="430">
        <f t="shared" si="40"/>
        <v>0</v>
      </c>
      <c r="AW79" s="430">
        <f t="shared" si="40"/>
        <v>0</v>
      </c>
      <c r="AX79" s="430">
        <f t="shared" si="40"/>
        <v>0</v>
      </c>
      <c r="AY79" s="430">
        <f t="shared" si="40"/>
        <v>0</v>
      </c>
      <c r="AZ79" s="430">
        <f t="shared" si="40"/>
        <v>0</v>
      </c>
      <c r="BA79" s="430">
        <f t="shared" si="40"/>
        <v>0</v>
      </c>
      <c r="BB79" s="430">
        <f t="shared" si="40"/>
        <v>0</v>
      </c>
      <c r="BC79" s="430">
        <f t="shared" si="40"/>
        <v>0</v>
      </c>
      <c r="BD79" s="430">
        <f t="shared" si="40"/>
        <v>0</v>
      </c>
      <c r="BE79" s="430">
        <f t="shared" si="40"/>
        <v>0</v>
      </c>
      <c r="BF79" s="431">
        <f t="shared" si="40"/>
        <v>0</v>
      </c>
      <c r="BG79" s="432">
        <f aca="true" t="shared" si="41" ref="BG79:BR79">BF79+BG50+BG55+BG75+BG76-BG68-BG73+BG71</f>
        <v>0</v>
      </c>
      <c r="BH79" s="430">
        <f t="shared" si="41"/>
        <v>0</v>
      </c>
      <c r="BI79" s="430">
        <f t="shared" si="41"/>
        <v>0</v>
      </c>
      <c r="BJ79" s="430">
        <f t="shared" si="41"/>
        <v>0</v>
      </c>
      <c r="BK79" s="430">
        <f t="shared" si="41"/>
        <v>0</v>
      </c>
      <c r="BL79" s="430">
        <f t="shared" si="41"/>
        <v>35020</v>
      </c>
      <c r="BM79" s="430">
        <f t="shared" si="41"/>
        <v>11020</v>
      </c>
      <c r="BN79" s="430">
        <f t="shared" si="41"/>
        <v>0</v>
      </c>
      <c r="BO79" s="430">
        <f t="shared" si="41"/>
        <v>0</v>
      </c>
      <c r="BP79" s="430">
        <f t="shared" si="41"/>
        <v>0</v>
      </c>
      <c r="BQ79" s="430">
        <f t="shared" si="41"/>
        <v>12600</v>
      </c>
      <c r="BR79" s="431">
        <f t="shared" si="41"/>
        <v>45360</v>
      </c>
      <c r="BS79" s="433"/>
      <c r="BT79" s="430"/>
      <c r="BU79" s="430"/>
      <c r="BV79" s="430"/>
      <c r="BW79" s="430"/>
      <c r="BX79" s="430"/>
      <c r="BY79" s="430"/>
      <c r="BZ79" s="430"/>
      <c r="CA79" s="430"/>
      <c r="CB79" s="430"/>
      <c r="CC79" s="430"/>
      <c r="CD79" s="430"/>
      <c r="CE79" s="434"/>
      <c r="CF79" s="435">
        <f>CD79</f>
        <v>0</v>
      </c>
      <c r="CG79" s="436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</row>
    <row r="80" spans="2:93" ht="8.25" customHeight="1" thickTop="1">
      <c r="B80" s="11"/>
      <c r="C80" s="11"/>
      <c r="D80" s="11"/>
      <c r="E80" s="11"/>
      <c r="F80" s="11"/>
      <c r="G80" s="11"/>
      <c r="H80" s="11"/>
      <c r="I80" s="11"/>
      <c r="J80" s="11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95">
        <v>0.039998611080398976</v>
      </c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3"/>
      <c r="CN80" s="46"/>
      <c r="CO80" s="11"/>
    </row>
    <row r="81" spans="1:95" ht="14.25" customHeight="1">
      <c r="A81" s="36" t="s">
        <v>18</v>
      </c>
      <c r="B81" s="390" t="s">
        <v>52</v>
      </c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368"/>
      <c r="BE81" s="368"/>
      <c r="BF81" s="368"/>
      <c r="BG81" s="368"/>
      <c r="BH81" s="369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47"/>
      <c r="CO81" s="35"/>
      <c r="CP81" s="35"/>
      <c r="CQ81" s="35"/>
    </row>
    <row r="82" spans="1:95" ht="14.25" customHeight="1">
      <c r="A82" s="391" t="s">
        <v>76</v>
      </c>
      <c r="B82" s="11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368"/>
      <c r="BE82" s="368"/>
      <c r="BF82" s="370"/>
      <c r="BG82" s="368"/>
      <c r="BH82" s="369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47"/>
      <c r="CO82" s="35"/>
      <c r="CP82" s="35"/>
      <c r="CQ82" s="35"/>
    </row>
    <row r="83" spans="1:103" s="34" customFormat="1" ht="14.25" customHeight="1">
      <c r="A83" s="392" t="s">
        <v>77</v>
      </c>
      <c r="B83" s="392" t="s">
        <v>62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239">
        <v>66217.6499999999</v>
      </c>
      <c r="AI83" s="38"/>
      <c r="AJ83" s="38"/>
      <c r="AK83" s="38"/>
      <c r="AL83" s="38"/>
      <c r="AM83" s="38"/>
      <c r="AN83" s="38"/>
      <c r="AO83" s="38"/>
      <c r="AP83" s="11"/>
      <c r="AQ83" s="11"/>
      <c r="AR83" s="11"/>
      <c r="AS83" s="39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1"/>
      <c r="BE83" s="371"/>
      <c r="BF83" s="372"/>
      <c r="BG83" s="368"/>
      <c r="BH83" s="369"/>
      <c r="BI83" s="35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46"/>
      <c r="CY83" s="40"/>
    </row>
    <row r="84" spans="1:92" s="34" customFormat="1" ht="12" customHeight="1">
      <c r="A84" s="392" t="s">
        <v>78</v>
      </c>
      <c r="B84" s="392" t="s">
        <v>21</v>
      </c>
      <c r="H84" s="240"/>
      <c r="Y84" s="240" t="s">
        <v>55</v>
      </c>
      <c r="AD84" s="240" t="s">
        <v>56</v>
      </c>
      <c r="AQ84" s="11"/>
      <c r="AR84" s="11"/>
      <c r="AS84" s="37"/>
      <c r="AT84" s="37"/>
      <c r="AU84" s="37"/>
      <c r="AV84" s="37"/>
      <c r="AW84" s="304"/>
      <c r="AX84" s="37"/>
      <c r="AY84" s="37"/>
      <c r="AZ84" s="37"/>
      <c r="BA84" s="37"/>
      <c r="BB84" s="37"/>
      <c r="BC84" s="37"/>
      <c r="BD84" s="371"/>
      <c r="BE84" s="371"/>
      <c r="BF84" s="368"/>
      <c r="BG84" s="368"/>
      <c r="BH84" s="369"/>
      <c r="BI84" s="35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46"/>
    </row>
    <row r="85" spans="1:92" s="34" customFormat="1" ht="12" customHeight="1">
      <c r="A85" s="392" t="s">
        <v>79</v>
      </c>
      <c r="B85" s="392" t="s">
        <v>58</v>
      </c>
      <c r="H85" s="240"/>
      <c r="Y85" s="240" t="s">
        <v>53</v>
      </c>
      <c r="AD85" s="240" t="s">
        <v>23</v>
      </c>
      <c r="AQ85" s="11"/>
      <c r="AR85" s="11"/>
      <c r="AS85" s="37"/>
      <c r="AT85" s="37"/>
      <c r="AU85" s="37"/>
      <c r="AV85" s="37"/>
      <c r="AW85" s="305"/>
      <c r="AX85" s="37"/>
      <c r="AY85" s="37"/>
      <c r="AZ85" s="37"/>
      <c r="BA85" s="37"/>
      <c r="BB85" s="37"/>
      <c r="BC85" s="37"/>
      <c r="BD85" s="37"/>
      <c r="BE85" s="373"/>
      <c r="BF85" s="369"/>
      <c r="BG85" s="369"/>
      <c r="BH85" s="369"/>
      <c r="BI85" s="35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46"/>
    </row>
    <row r="86" spans="1:92" s="34" customFormat="1" ht="12" customHeight="1">
      <c r="A86" s="392" t="s">
        <v>80</v>
      </c>
      <c r="B86" s="392" t="s">
        <v>22</v>
      </c>
      <c r="H86" s="240"/>
      <c r="Y86" s="240" t="s">
        <v>54</v>
      </c>
      <c r="AB86" s="38"/>
      <c r="AC86" s="38"/>
      <c r="AD86" s="240" t="s">
        <v>24</v>
      </c>
      <c r="AE86" s="38"/>
      <c r="AF86" s="38"/>
      <c r="AG86" s="38"/>
      <c r="AH86" s="38"/>
      <c r="AI86" s="38"/>
      <c r="AJ86" s="38"/>
      <c r="AK86" s="38"/>
      <c r="AQ86" s="11"/>
      <c r="AR86" s="11"/>
      <c r="AS86" s="41"/>
      <c r="AT86" s="38"/>
      <c r="AU86" s="38"/>
      <c r="AV86" s="38"/>
      <c r="AW86" s="296"/>
      <c r="AX86" s="38"/>
      <c r="AY86" s="38"/>
      <c r="AZ86" s="38"/>
      <c r="BA86" s="38"/>
      <c r="BB86" s="38"/>
      <c r="BC86" s="38"/>
      <c r="BD86" s="38"/>
      <c r="BE86" s="38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46"/>
    </row>
    <row r="87" spans="1:93" ht="12" customHeight="1">
      <c r="A87" s="392"/>
      <c r="B87" s="393"/>
      <c r="H87" s="240"/>
      <c r="Y87" s="240" t="s">
        <v>22</v>
      </c>
      <c r="Z87" s="38"/>
      <c r="AA87" s="38"/>
      <c r="AB87" s="38"/>
      <c r="AC87" s="38"/>
      <c r="AD87" s="240" t="s">
        <v>22</v>
      </c>
      <c r="AE87" s="38"/>
      <c r="AF87" s="38"/>
      <c r="AG87" s="38"/>
      <c r="AH87" s="38"/>
      <c r="AI87" s="38"/>
      <c r="AJ87" s="38"/>
      <c r="AK87" s="38"/>
      <c r="AM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46"/>
      <c r="CO87" s="11"/>
    </row>
    <row r="88" spans="3:4" ht="12.75">
      <c r="C88" s="51"/>
      <c r="D88" s="51"/>
    </row>
    <row r="89" spans="3:4" ht="12.75">
      <c r="C89" s="51"/>
      <c r="D89" s="51"/>
    </row>
    <row r="90" spans="2:4" ht="12.75">
      <c r="B90" s="50"/>
      <c r="C90" s="51"/>
      <c r="D90" s="51"/>
    </row>
    <row r="91" spans="4:60" ht="20.25">
      <c r="D91" s="34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</row>
    <row r="92" ht="20.25">
      <c r="D92" s="34"/>
    </row>
    <row r="93" ht="12.75">
      <c r="D93" s="38"/>
    </row>
    <row r="94" spans="3:4" ht="15.75">
      <c r="C94" s="52"/>
      <c r="D94" s="53"/>
    </row>
  </sheetData>
  <sheetProtection/>
  <mergeCells count="83">
    <mergeCell ref="A79:B79"/>
    <mergeCell ref="A74:B74"/>
    <mergeCell ref="A72:B72"/>
    <mergeCell ref="A76:B76"/>
    <mergeCell ref="A65:B65"/>
    <mergeCell ref="A66:B66"/>
    <mergeCell ref="A71:B71"/>
    <mergeCell ref="A68:B68"/>
    <mergeCell ref="A69:B69"/>
    <mergeCell ref="A70:B70"/>
    <mergeCell ref="A73:B73"/>
    <mergeCell ref="A78:B78"/>
    <mergeCell ref="A77:B77"/>
    <mergeCell ref="A75:B75"/>
    <mergeCell ref="CF39:CF42"/>
    <mergeCell ref="CG39:CG42"/>
    <mergeCell ref="E41:E42"/>
    <mergeCell ref="F41:F42"/>
    <mergeCell ref="G41:G42"/>
    <mergeCell ref="H41:H42"/>
    <mergeCell ref="I41:I42"/>
    <mergeCell ref="J41:J42"/>
    <mergeCell ref="K42:V42"/>
    <mergeCell ref="W42:AH42"/>
    <mergeCell ref="K39:V39"/>
    <mergeCell ref="W39:AH39"/>
    <mergeCell ref="AI39:AT39"/>
    <mergeCell ref="AU39:BF39"/>
    <mergeCell ref="BG39:BR39"/>
    <mergeCell ref="BS39:CD39"/>
    <mergeCell ref="AU42:BF42"/>
    <mergeCell ref="BG42:BR42"/>
    <mergeCell ref="BS42:CD42"/>
    <mergeCell ref="G39:I40"/>
    <mergeCell ref="AI42:AT42"/>
    <mergeCell ref="A28:B28"/>
    <mergeCell ref="E1:F1"/>
    <mergeCell ref="AK1:AL1"/>
    <mergeCell ref="E2:F2"/>
    <mergeCell ref="A25:B25"/>
    <mergeCell ref="A27:B27"/>
    <mergeCell ref="A33:B33"/>
    <mergeCell ref="A36:B36"/>
    <mergeCell ref="A39:B42"/>
    <mergeCell ref="C39:C42"/>
    <mergeCell ref="D39:D42"/>
    <mergeCell ref="A43:B43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57:B57"/>
    <mergeCell ref="A58:B58"/>
    <mergeCell ref="A59:B59"/>
    <mergeCell ref="A63:B63"/>
    <mergeCell ref="A67:B67"/>
    <mergeCell ref="A60:B60"/>
    <mergeCell ref="A61:B61"/>
    <mergeCell ref="A62:B62"/>
    <mergeCell ref="A64:B64"/>
    <mergeCell ref="CF43:CG43"/>
    <mergeCell ref="H77:I77"/>
    <mergeCell ref="H79:I79"/>
    <mergeCell ref="C79:D79"/>
    <mergeCell ref="C77:D77"/>
    <mergeCell ref="C45:D45"/>
    <mergeCell ref="C44:D44"/>
    <mergeCell ref="C43:D43"/>
    <mergeCell ref="H43:I43"/>
    <mergeCell ref="BG43:BR43"/>
    <mergeCell ref="H57:I57"/>
    <mergeCell ref="H69:I69"/>
    <mergeCell ref="C69:D69"/>
    <mergeCell ref="C57:D57"/>
  </mergeCells>
  <printOptions horizontalCentered="1"/>
  <pageMargins left="0.4724409448818898" right="0.4724409448818898" top="0.7874015748031497" bottom="0.4330708661417323" header="0.5905511811023623" footer="0.35433070866141736"/>
  <pageSetup horizontalDpi="600" verticalDpi="600" orientation="landscape" paperSize="9" scale="50" r:id="rId3"/>
  <headerFooter alignWithMargins="0">
    <oddFooter>&amp;C&amp;"Arial,Italic"lapa &amp;P</oddFooter>
  </headerFooter>
  <colBreaks count="1" manualBreakCount="1">
    <brk id="85" max="6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Vides projekti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</dc:creator>
  <cp:keywords/>
  <dc:description/>
  <cp:lastModifiedBy>Elvijs</cp:lastModifiedBy>
  <cp:lastPrinted>2015-02-26T14:22:04Z</cp:lastPrinted>
  <dcterms:created xsi:type="dcterms:W3CDTF">2004-07-06T07:57:28Z</dcterms:created>
  <dcterms:modified xsi:type="dcterms:W3CDTF">2015-03-02T15:39:40Z</dcterms:modified>
  <cp:category/>
  <cp:version/>
  <cp:contentType/>
  <cp:contentStatus/>
</cp:coreProperties>
</file>