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i_darbgramata"/>
  <bookViews>
    <workbookView xWindow="0" yWindow="0" windowWidth="28800" windowHeight="11835" activeTab="0"/>
  </bookViews>
  <sheets>
    <sheet name="Koptāme" sheetId="1" r:id="rId1"/>
    <sheet name="Kopsavilkums" sheetId="2" r:id="rId2"/>
    <sheet name="VC" sheetId="3" r:id="rId3"/>
  </sheets>
  <definedNames>
    <definedName name="_xlnm.Print_Titles" localSheetId="2">'VC'!$10:$12</definedName>
  </definedNames>
  <calcPr fullCalcOnLoad="1" fullPrecision="0"/>
</workbook>
</file>

<file path=xl/sharedStrings.xml><?xml version="1.0" encoding="utf-8"?>
<sst xmlns="http://schemas.openxmlformats.org/spreadsheetml/2006/main" count="238" uniqueCount="151">
  <si>
    <t>Daudzums</t>
  </si>
  <si>
    <t>Darba nosaukums</t>
  </si>
  <si>
    <t>Nr.p.k.</t>
  </si>
  <si>
    <t>Mērvienība</t>
  </si>
  <si>
    <t>KOPĀ:</t>
  </si>
  <si>
    <t>VISPĀRCELTNIECISKIE DARBI</t>
  </si>
  <si>
    <t>gab</t>
  </si>
  <si>
    <t>1.-1</t>
  </si>
  <si>
    <t>1.-2</t>
  </si>
  <si>
    <t>obj.</t>
  </si>
  <si>
    <t>1.-3</t>
  </si>
  <si>
    <t>1.-4</t>
  </si>
  <si>
    <t>1.-6</t>
  </si>
  <si>
    <t>Kods</t>
  </si>
  <si>
    <t>Pamatu izbūve</t>
  </si>
  <si>
    <t xml:space="preserve">Grunts izstrāde pamatiem </t>
  </si>
  <si>
    <t>Grunts atpakaļaizbēršana</t>
  </si>
  <si>
    <t>Šķembu pamatne b-100mm zem pamatiem</t>
  </si>
  <si>
    <t>Pabetonējums B7,5 zem centrāliem pamatiem</t>
  </si>
  <si>
    <t>Stabveida pamatu betonēšana (B20)</t>
  </si>
  <si>
    <t>Pamatu stiegrošana</t>
  </si>
  <si>
    <t>Ēkas izbūve</t>
  </si>
  <si>
    <t>Grīdas apakšas apšuvums armitrumizturīgas  OSB-3 loksnēm b-18mm</t>
  </si>
  <si>
    <t>Grīdas siltināšana - akmens vate b-150mm</t>
  </si>
  <si>
    <t>m3</t>
  </si>
  <si>
    <t>m2</t>
  </si>
  <si>
    <t>Siltumizolācijas ieklāšana - akmens vate b-150mm</t>
  </si>
  <si>
    <t>Pretvēja izolācijas ieklāšana - papīrs</t>
  </si>
  <si>
    <t>Tvaika izolācijas iklāšana - plēve</t>
  </si>
  <si>
    <t>Līmēta jumta seguma apkaškārtas ieklāšana</t>
  </si>
  <si>
    <t>Līmēta jumta seguma virskārtaieklāšana</t>
  </si>
  <si>
    <t>Skārda lāseņa montāža jumta malai</t>
  </si>
  <si>
    <t>m</t>
  </si>
  <si>
    <t>Ailas</t>
  </si>
  <si>
    <t>2.-1</t>
  </si>
  <si>
    <t>2.-2</t>
  </si>
  <si>
    <t>2.-3</t>
  </si>
  <si>
    <t>2.-4</t>
  </si>
  <si>
    <t>2.-5</t>
  </si>
  <si>
    <t>2.-6</t>
  </si>
  <si>
    <t>2.-7</t>
  </si>
  <si>
    <t>2.-8</t>
  </si>
  <si>
    <t>2.-9</t>
  </si>
  <si>
    <t>2.-10</t>
  </si>
  <si>
    <t>2.-11</t>
  </si>
  <si>
    <t>2.-12</t>
  </si>
  <si>
    <t>2.-13</t>
  </si>
  <si>
    <t>2.-14</t>
  </si>
  <si>
    <t>2.-15</t>
  </si>
  <si>
    <t>2.-16</t>
  </si>
  <si>
    <t>2.-17</t>
  </si>
  <si>
    <t>2.-18</t>
  </si>
  <si>
    <t>3.-1</t>
  </si>
  <si>
    <t>Skārda ārējas palodzes</t>
  </si>
  <si>
    <t>Koka iekšējas palodzes</t>
  </si>
  <si>
    <t>Cokola skārda lāseņa montāža</t>
  </si>
  <si>
    <t>2.-19</t>
  </si>
  <si>
    <t>Koka stiklapakešu durvju bloku montāža, iesk. eņģes, rokturi, slēdzeni un pašaizverēju un ailu malu apdari.</t>
  </si>
  <si>
    <t>Koka stiklapekešu logu bloku montāža, iesk. furnitūru un ailu malu apdari</t>
  </si>
  <si>
    <t>4.-1</t>
  </si>
  <si>
    <t xml:space="preserve">Elektroinstalācijas izbūve </t>
  </si>
  <si>
    <t>Dazādi celtniecības darbi</t>
  </si>
  <si>
    <t>Elektroinstalācijas pieslēgum (ārējais)</t>
  </si>
  <si>
    <t>Būvgružu izvākšana, utilizācija (iepakojums, būvmateriālu atgriezumi, utt.)</t>
  </si>
  <si>
    <t>4.-2</t>
  </si>
  <si>
    <t>4.-3</t>
  </si>
  <si>
    <t>4.-4</t>
  </si>
  <si>
    <t>2.-20</t>
  </si>
  <si>
    <t>Sienas</t>
  </si>
  <si>
    <t>Grīdas</t>
  </si>
  <si>
    <t>Jumts</t>
  </si>
  <si>
    <t>Koka lieveņu izbūve (1,6m2)</t>
  </si>
  <si>
    <t>2.-21</t>
  </si>
  <si>
    <t>Fasādes krāsojums 2x izveidojot tonējumu divos toņos</t>
  </si>
  <si>
    <t>kg</t>
  </si>
  <si>
    <t>1.-7</t>
  </si>
  <si>
    <t>Ap ēku izveidojams skalota grants-oļu segums b-100mm</t>
  </si>
  <si>
    <t>03-00000</t>
  </si>
  <si>
    <t>05-00000</t>
  </si>
  <si>
    <t>08-00000</t>
  </si>
  <si>
    <t>09-00000</t>
  </si>
  <si>
    <t>12-00000</t>
  </si>
  <si>
    <t>3.-2</t>
  </si>
  <si>
    <t>3.-3</t>
  </si>
  <si>
    <t>3.-4</t>
  </si>
  <si>
    <t>18-00000</t>
  </si>
  <si>
    <t>22-00000</t>
  </si>
  <si>
    <t>02-00000</t>
  </si>
  <si>
    <t>Vienības izmaksas</t>
  </si>
  <si>
    <t>Kopā uz visu apjomu</t>
  </si>
  <si>
    <t>laika norma (c/h)</t>
  </si>
  <si>
    <t>Darba samaksas likme (EUR/c.h)</t>
  </si>
  <si>
    <t>Darba likme (EUR)</t>
  </si>
  <si>
    <t>Materiāli (EUR)</t>
  </si>
  <si>
    <t>Mehānismi (EUR)</t>
  </si>
  <si>
    <t>Kopā (EUR)</t>
  </si>
  <si>
    <t>Darbietilpība (c/h)</t>
  </si>
  <si>
    <t>Darba alga (EUR)</t>
  </si>
  <si>
    <t>Summa (EUR)</t>
  </si>
  <si>
    <t>Kopsavilkuma aprēķins</t>
  </si>
  <si>
    <t>Par kopējo summu, EUR</t>
  </si>
  <si>
    <t>Kopējā darbietilpībs, c/h</t>
  </si>
  <si>
    <t>Daba veids vai konstruktīvā elementa nosaukums</t>
  </si>
  <si>
    <t>Tāmes izmaksas (EUR)</t>
  </si>
  <si>
    <t>Tai skaitā</t>
  </si>
  <si>
    <t>Kopā:</t>
  </si>
  <si>
    <t>Darba devēja sociālais nodoklis 23,59%</t>
  </si>
  <si>
    <t>Apstiprinu</t>
  </si>
  <si>
    <t>Pasūtītāja paraksts un tā atšifrējums</t>
  </si>
  <si>
    <t>z.v.</t>
  </si>
  <si>
    <t>Būvniecības koptāme</t>
  </si>
  <si>
    <t>N.p.k.</t>
  </si>
  <si>
    <t>Objekta nosaukums</t>
  </si>
  <si>
    <t>Objekta izmaksas /EUR/</t>
  </si>
  <si>
    <t>1.</t>
  </si>
  <si>
    <t xml:space="preserve">Kopā : </t>
  </si>
  <si>
    <t>PVN 21%</t>
  </si>
  <si>
    <r>
      <rPr>
        <b/>
        <sz val="10"/>
        <rFont val="Arial"/>
        <family val="2"/>
      </rPr>
      <t>Pasūtītājs</t>
    </r>
    <r>
      <rPr>
        <sz val="10"/>
        <rFont val="Arial"/>
        <family val="0"/>
      </rPr>
      <t>: Madonas novada pašvaldība</t>
    </r>
  </si>
  <si>
    <r>
      <rPr>
        <b/>
        <sz val="10"/>
        <rFont val="Arial"/>
        <family val="2"/>
      </rPr>
      <t>Objekta nosaukums</t>
    </r>
    <r>
      <rPr>
        <sz val="10"/>
        <rFont val="Arial"/>
        <family val="0"/>
      </rPr>
      <t>: Slēpju smērētavas jaunbūve</t>
    </r>
  </si>
  <si>
    <r>
      <rPr>
        <b/>
        <sz val="10"/>
        <rFont val="Arial"/>
        <family val="2"/>
      </rPr>
      <t>Objekta adrese</t>
    </r>
    <r>
      <rPr>
        <sz val="10"/>
        <rFont val="Arial"/>
        <family val="0"/>
      </rPr>
      <t>:" Biatlona trase", Lazdonas pagasts, Madonas novads</t>
    </r>
  </si>
  <si>
    <t>Lokālā tāme Nr. 1</t>
  </si>
  <si>
    <t>Tāme sastādīta 2016. gada 23. maijā</t>
  </si>
  <si>
    <t xml:space="preserve">2016.gada     "          " </t>
  </si>
  <si>
    <t>Tāme sastādīta 2016.gada maijā</t>
  </si>
  <si>
    <t>Spēpju smērētavas jaunbūve</t>
  </si>
  <si>
    <t>Sertifikāta Nr. 20-2455</t>
  </si>
  <si>
    <t>Sastādīja:_____________A. Seržāns</t>
  </si>
  <si>
    <t>Pārbaudīja:____________M. Čehovs</t>
  </si>
  <si>
    <t>Slēpju smērētavas jaunbūve</t>
  </si>
  <si>
    <t>Peļņa 3%</t>
  </si>
  <si>
    <t>1.-8</t>
  </si>
  <si>
    <t>1.-9</t>
  </si>
  <si>
    <t>Pāmata pēdas betonēšana (B20)</t>
  </si>
  <si>
    <t>Koka veidņu sagatavošana pamata pēdai un stabveida pamatam</t>
  </si>
  <si>
    <t>Griestu pašuvums ar apdares dēļiem b-20mm pa latojumu 50x50, solis 600mm, ieskaitot nerūsējošā tērauda elementus</t>
  </si>
  <si>
    <t>Tvaika izolācijas ieklāšana - plēve</t>
  </si>
  <si>
    <t xml:space="preserve">Jumta nesošās koka konstrukcijas montāža -  žāvēta kokmateriāla spāres 50x170, solis 612mm, kopturis 150x200mm, mūrlata 150x150mm, ieskaitot nerūsējošā tērauda stiprinājuma elementus. </t>
  </si>
  <si>
    <t>Trīs ēku izbūve</t>
  </si>
  <si>
    <t>Mitrumizturīgas OSB-3 loksnes b-22mm ieklāšana jumtam, ieskaitot stiprinājumus, ieskaitot nerūsējošā tērauda elementus un materiālu atgriezumus</t>
  </si>
  <si>
    <t>Grīdas koka karkasa izbūve -  žāvēta kokmateriāla grīdsijas 75x200, solis 600mm, ieskaitot nerūsējošā tērauda stiprinājuma elementus un materiālu atgriezumus</t>
  </si>
  <si>
    <t>Virsizdevumi 7%</t>
  </si>
  <si>
    <r>
      <t xml:space="preserve">Sienas apšuvums no iekšpuses - saplāksnis </t>
    </r>
    <r>
      <rPr>
        <b/>
        <sz val="10"/>
        <rFont val="Arial Baltic"/>
        <family val="0"/>
      </rPr>
      <t>Riga Form</t>
    </r>
    <r>
      <rPr>
        <sz val="10"/>
        <rFont val="Arial Baltic"/>
        <family val="2"/>
      </rPr>
      <t xml:space="preserve"> loksnes b-12mm, pa latojumu 50x50, solis 615mm, ieskaitot nerūsējošā tērauda stiprinājuma  elementus un materiālu atgriezumus</t>
    </r>
  </si>
  <si>
    <r>
      <t xml:space="preserve">Sienas apšuvums no ārpuses - saplāksnis </t>
    </r>
    <r>
      <rPr>
        <b/>
        <sz val="10"/>
        <rFont val="Arial Baltic"/>
        <family val="0"/>
      </rPr>
      <t xml:space="preserve">Riga Prime </t>
    </r>
    <r>
      <rPr>
        <sz val="10"/>
        <rFont val="Arial Baltic"/>
        <family val="2"/>
      </rPr>
      <t>loksnes b-12mm pa latojumu 50x25, solis 615mm, ieskaitot nerūsējošā tērauda stiprinājuma elementus un materiālu atgriezumus</t>
    </r>
  </si>
  <si>
    <r>
      <t xml:space="preserve">Grīdas seguma ieklāšana - Saplāksnis </t>
    </r>
    <r>
      <rPr>
        <b/>
        <sz val="10"/>
        <rFont val="Arial Baltic"/>
        <family val="0"/>
      </rPr>
      <t>Riga Tex</t>
    </r>
    <r>
      <rPr>
        <sz val="10"/>
        <rFont val="Arial Baltic"/>
        <family val="2"/>
      </rPr>
      <t xml:space="preserve"> loksnes b-21mm, ieskaitot nerūsējošā tērauda stprinājuma elementus un materiālu atgriezumus</t>
    </r>
  </si>
  <si>
    <r>
      <t xml:space="preserve">Dzegas pašuvums - saplāksnis </t>
    </r>
    <r>
      <rPr>
        <b/>
        <sz val="10"/>
        <rFont val="Arial Baltic"/>
        <family val="0"/>
      </rPr>
      <t>Riga Prime</t>
    </r>
    <r>
      <rPr>
        <sz val="10"/>
        <rFont val="Arial Baltic"/>
        <family val="2"/>
      </rPr>
      <t xml:space="preserve"> loksnes b-12mm, ieskaitot nerūsējošā tērauda stiprinājuma elementus un materiālu atgriezumus</t>
    </r>
  </si>
  <si>
    <t>Transports 2%</t>
  </si>
  <si>
    <t xml:space="preserve">Sienas koka karkasa izbūve - žāvēta koka elem. 50x150, solis 615mm, kopturis 50x150mm, ieskaitot nerūsējošā tērauda stiprinājuma elementus un materiālu atgriezumus, koka spraišļi 50x150 montāža starp koka karkasa statņiem. </t>
  </si>
  <si>
    <t xml:space="preserve"> </t>
  </si>
  <si>
    <t>Pielikums</t>
  </si>
  <si>
    <t>Madonas novada pašvaldības domes26.05.2016. lēmumam Nr.260</t>
  </si>
  <si>
    <t>(protokols Nr.11, 9.p.)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</si>
</sst>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1">
    <font>
      <sz val="10"/>
      <name val="Arial"/>
      <family val="0"/>
    </font>
    <font>
      <sz val="10"/>
      <name val="Arial Baltic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u val="single"/>
      <sz val="10"/>
      <color indexed="36"/>
      <name val="Arial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8"/>
      <name val="Arial"/>
      <family val="2"/>
    </font>
    <font>
      <b/>
      <sz val="10"/>
      <color indexed="12"/>
      <name val="Arial Baltic"/>
      <family val="2"/>
    </font>
    <font>
      <sz val="14"/>
      <name val="Arial"/>
      <family val="2"/>
    </font>
    <font>
      <b/>
      <sz val="10"/>
      <name val="Arial Baltic"/>
      <family val="0"/>
    </font>
    <font>
      <b/>
      <sz val="8"/>
      <name val="Arial Baltic"/>
      <family val="0"/>
    </font>
    <font>
      <sz val="8"/>
      <name val="Arial Baltic"/>
      <family val="2"/>
    </font>
    <font>
      <b/>
      <sz val="12"/>
      <name val="Arial"/>
      <family val="2"/>
    </font>
    <font>
      <i/>
      <sz val="10"/>
      <name val="Arial Baltic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1" applyNumberFormat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16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12" fillId="4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8" fillId="3" borderId="0" applyNumberFormat="0" applyBorder="0" applyAlignment="0" applyProtection="0"/>
    <xf numFmtId="0" fontId="5" fillId="0" borderId="0">
      <alignment/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top"/>
    </xf>
    <xf numFmtId="0" fontId="28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right" vertical="top"/>
    </xf>
    <xf numFmtId="0" fontId="0" fillId="0" borderId="11" xfId="55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wrapText="1"/>
    </xf>
    <xf numFmtId="0" fontId="0" fillId="0" borderId="14" xfId="0" applyFont="1" applyFill="1" applyBorder="1" applyAlignment="1">
      <alignment vertical="top" wrapText="1"/>
    </xf>
    <xf numFmtId="0" fontId="28" fillId="0" borderId="10" xfId="0" applyFont="1" applyBorder="1" applyAlignment="1">
      <alignment horizontal="center" vertical="top"/>
    </xf>
    <xf numFmtId="0" fontId="28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9" fillId="0" borderId="11" xfId="0" applyFont="1" applyBorder="1" applyAlignment="1">
      <alignment horizontal="center" vertical="top"/>
    </xf>
    <xf numFmtId="0" fontId="30" fillId="0" borderId="11" xfId="0" applyFont="1" applyBorder="1" applyAlignment="1">
      <alignment horizontal="right" vertical="top"/>
    </xf>
    <xf numFmtId="0" fontId="29" fillId="0" borderId="10" xfId="0" applyFont="1" applyBorder="1" applyAlignment="1">
      <alignment horizontal="center" vertical="top"/>
    </xf>
    <xf numFmtId="0" fontId="30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2" fillId="0" borderId="10" xfId="0" applyFont="1" applyBorder="1" applyAlignment="1">
      <alignment horizontal="center" wrapText="1"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5" xfId="0" applyFont="1" applyFill="1" applyBorder="1" applyAlignment="1">
      <alignment horizontal="center" vertical="center" textRotation="90" wrapText="1"/>
    </xf>
    <xf numFmtId="0" fontId="0" fillId="24" borderId="16" xfId="0" applyFont="1" applyFill="1" applyBorder="1" applyAlignment="1">
      <alignment horizontal="center" vertical="center" textRotation="90" wrapText="1"/>
    </xf>
    <xf numFmtId="0" fontId="0" fillId="24" borderId="17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7" applyFont="1" applyAlignment="1">
      <alignment/>
      <protection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/>
    </xf>
    <xf numFmtId="0" fontId="0" fillId="0" borderId="0" xfId="57" applyFont="1" applyAlignment="1">
      <alignment vertical="center"/>
      <protection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33" fillId="0" borderId="10" xfId="0" applyNumberFormat="1" applyFont="1" applyBorder="1" applyAlignment="1">
      <alignment/>
    </xf>
    <xf numFmtId="4" fontId="2" fillId="4" borderId="10" xfId="0" applyNumberFormat="1" applyFont="1" applyFill="1" applyBorder="1" applyAlignment="1">
      <alignment/>
    </xf>
    <xf numFmtId="4" fontId="34" fillId="4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0" fontId="0" fillId="0" borderId="0" xfId="57" applyFont="1">
      <alignment/>
      <protection/>
    </xf>
    <xf numFmtId="0" fontId="4" fillId="0" borderId="18" xfId="57" applyFont="1" applyBorder="1" applyAlignment="1">
      <alignment horizontal="right"/>
      <protection/>
    </xf>
    <xf numFmtId="0" fontId="0" fillId="0" borderId="0" xfId="57" applyFont="1" applyAlignment="1">
      <alignment horizontal="center"/>
      <protection/>
    </xf>
    <xf numFmtId="0" fontId="35" fillId="0" borderId="19" xfId="57" applyFont="1" applyBorder="1" applyAlignment="1">
      <alignment horizontal="left" indent="6"/>
      <protection/>
    </xf>
    <xf numFmtId="0" fontId="36" fillId="0" borderId="0" xfId="57" applyFont="1" applyAlignment="1">
      <alignment horizontal="center"/>
      <protection/>
    </xf>
    <xf numFmtId="0" fontId="37" fillId="0" borderId="0" xfId="57" applyFont="1" applyAlignment="1">
      <alignment horizontal="center"/>
      <protection/>
    </xf>
    <xf numFmtId="0" fontId="35" fillId="0" borderId="0" xfId="57" applyFont="1">
      <alignment/>
      <protection/>
    </xf>
    <xf numFmtId="0" fontId="38" fillId="0" borderId="0" xfId="57" applyFont="1" applyAlignment="1">
      <alignment horizontal="right" vertical="center"/>
      <protection/>
    </xf>
    <xf numFmtId="2" fontId="38" fillId="0" borderId="0" xfId="57" applyNumberFormat="1" applyFont="1" applyAlignment="1">
      <alignment horizontal="center" vertical="center" wrapText="1"/>
      <protection/>
    </xf>
    <xf numFmtId="2" fontId="37" fillId="0" borderId="0" xfId="57" applyNumberFormat="1" applyFont="1" applyAlignment="1">
      <alignment horizontal="center"/>
      <protection/>
    </xf>
    <xf numFmtId="0" fontId="35" fillId="0" borderId="0" xfId="57" applyFont="1" applyAlignment="1">
      <alignment/>
      <protection/>
    </xf>
    <xf numFmtId="0" fontId="39" fillId="0" borderId="0" xfId="57" applyFont="1" applyFill="1" applyAlignment="1">
      <alignment vertical="center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0" xfId="57" applyFont="1" applyAlignment="1">
      <alignment horizontal="center" vertical="center" wrapText="1"/>
      <protection/>
    </xf>
    <xf numFmtId="0" fontId="0" fillId="0" borderId="0" xfId="57" applyFont="1" applyBorder="1" applyAlignment="1">
      <alignment vertical="center" wrapText="1"/>
      <protection/>
    </xf>
    <xf numFmtId="0" fontId="0" fillId="0" borderId="0" xfId="57" applyFont="1" applyAlignment="1">
      <alignment horizontal="left" indent="1"/>
      <protection/>
    </xf>
    <xf numFmtId="0" fontId="0" fillId="24" borderId="10" xfId="57" applyFont="1" applyFill="1" applyBorder="1" applyAlignment="1">
      <alignment horizontal="center" vertical="center" wrapText="1"/>
      <protection/>
    </xf>
    <xf numFmtId="44" fontId="0" fillId="24" borderId="10" xfId="69" applyFont="1" applyFill="1" applyBorder="1" applyAlignment="1">
      <alignment horizontal="center" vertical="center" wrapText="1"/>
    </xf>
    <xf numFmtId="0" fontId="0" fillId="0" borderId="10" xfId="57" applyFont="1" applyBorder="1" applyAlignment="1">
      <alignment horizontal="center" vertical="center"/>
      <protection/>
    </xf>
    <xf numFmtId="4" fontId="0" fillId="0" borderId="10" xfId="57" applyNumberFormat="1" applyFont="1" applyBorder="1" applyAlignment="1">
      <alignment horizontal="center" vertical="center" wrapText="1"/>
      <protection/>
    </xf>
    <xf numFmtId="4" fontId="0" fillId="0" borderId="10" xfId="57" applyNumberFormat="1" applyFont="1" applyBorder="1" applyAlignment="1">
      <alignment horizontal="center" vertical="center"/>
      <protection/>
    </xf>
    <xf numFmtId="4" fontId="40" fillId="0" borderId="10" xfId="57" applyNumberFormat="1" applyFont="1" applyBorder="1" applyAlignment="1">
      <alignment horizontal="center" vertical="center"/>
      <protection/>
    </xf>
    <xf numFmtId="4" fontId="40" fillId="4" borderId="10" xfId="57" applyNumberFormat="1" applyFont="1" applyFill="1" applyBorder="1" applyAlignment="1">
      <alignment horizontal="center" vertical="center"/>
      <protection/>
    </xf>
    <xf numFmtId="2" fontId="0" fillId="0" borderId="0" xfId="57" applyNumberFormat="1" applyFont="1">
      <alignment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5" fillId="0" borderId="10" xfId="57" applyFont="1" applyBorder="1" applyAlignment="1">
      <alignment horizontal="left" vertical="center" wrapText="1" indent="1"/>
      <protection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/>
    </xf>
    <xf numFmtId="0" fontId="0" fillId="24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right"/>
    </xf>
    <xf numFmtId="2" fontId="0" fillId="0" borderId="22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2" fontId="0" fillId="0" borderId="16" xfId="0" applyNumberFormat="1" applyBorder="1" applyAlignment="1">
      <alignment/>
    </xf>
    <xf numFmtId="0" fontId="0" fillId="24" borderId="23" xfId="0" applyFont="1" applyFill="1" applyBorder="1" applyAlignment="1">
      <alignment horizontal="center" vertical="center" textRotation="90" wrapText="1"/>
    </xf>
    <xf numFmtId="0" fontId="0" fillId="24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3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25" borderId="10" xfId="0" applyNumberFormat="1" applyFill="1" applyBorder="1" applyAlignment="1">
      <alignment/>
    </xf>
    <xf numFmtId="0" fontId="40" fillId="0" borderId="22" xfId="57" applyFont="1" applyBorder="1" applyAlignment="1">
      <alignment horizontal="right" vertical="center" wrapText="1" indent="3"/>
      <protection/>
    </xf>
    <xf numFmtId="0" fontId="40" fillId="0" borderId="16" xfId="57" applyFont="1" applyBorder="1" applyAlignment="1">
      <alignment horizontal="right" vertical="center" wrapText="1" indent="3"/>
      <protection/>
    </xf>
    <xf numFmtId="0" fontId="0" fillId="0" borderId="22" xfId="57" applyFont="1" applyBorder="1" applyAlignment="1">
      <alignment horizontal="right" vertical="center" wrapText="1" indent="3"/>
      <protection/>
    </xf>
    <xf numFmtId="0" fontId="0" fillId="0" borderId="16" xfId="57" applyFont="1" applyBorder="1" applyAlignment="1">
      <alignment horizontal="right" vertical="center" wrapText="1" indent="3"/>
      <protection/>
    </xf>
    <xf numFmtId="0" fontId="40" fillId="4" borderId="22" xfId="57" applyFont="1" applyFill="1" applyBorder="1" applyAlignment="1">
      <alignment horizontal="right" vertical="center" wrapText="1" indent="3"/>
      <protection/>
    </xf>
    <xf numFmtId="0" fontId="40" fillId="4" borderId="16" xfId="57" applyFont="1" applyFill="1" applyBorder="1" applyAlignment="1">
      <alignment horizontal="right" vertical="center" wrapText="1" indent="3"/>
      <protection/>
    </xf>
    <xf numFmtId="2" fontId="2" fillId="4" borderId="22" xfId="0" applyNumberFormat="1" applyFont="1" applyFill="1" applyBorder="1" applyAlignment="1">
      <alignment horizontal="right"/>
    </xf>
    <xf numFmtId="2" fontId="2" fillId="4" borderId="16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24" borderId="27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24" borderId="2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25" fillId="0" borderId="22" xfId="58" applyFont="1" applyBorder="1" applyAlignment="1">
      <alignment horizontal="right" wrapText="1"/>
      <protection/>
    </xf>
    <xf numFmtId="0" fontId="25" fillId="0" borderId="28" xfId="58" applyFont="1" applyBorder="1" applyAlignment="1">
      <alignment horizontal="right" wrapText="1"/>
      <protection/>
    </xf>
    <xf numFmtId="0" fontId="25" fillId="0" borderId="16" xfId="58" applyFont="1" applyBorder="1" applyAlignment="1">
      <alignment horizontal="right" wrapText="1"/>
      <protection/>
    </xf>
    <xf numFmtId="0" fontId="1" fillId="0" borderId="22" xfId="59" applyFont="1" applyBorder="1" applyAlignment="1">
      <alignment horizontal="right"/>
      <protection/>
    </xf>
    <xf numFmtId="0" fontId="1" fillId="0" borderId="28" xfId="59" applyFont="1" applyBorder="1" applyAlignment="1">
      <alignment horizontal="right"/>
      <protection/>
    </xf>
    <xf numFmtId="0" fontId="1" fillId="0" borderId="16" xfId="59" applyFont="1" applyBorder="1" applyAlignment="1">
      <alignment horizontal="right"/>
      <protection/>
    </xf>
    <xf numFmtId="0" fontId="26" fillId="0" borderId="22" xfId="59" applyFont="1" applyBorder="1" applyAlignment="1">
      <alignment horizontal="right"/>
      <protection/>
    </xf>
    <xf numFmtId="0" fontId="26" fillId="0" borderId="28" xfId="59" applyFont="1" applyBorder="1" applyAlignment="1">
      <alignment horizontal="right"/>
      <protection/>
    </xf>
    <xf numFmtId="0" fontId="26" fillId="0" borderId="16" xfId="59" applyFont="1" applyBorder="1" applyAlignment="1">
      <alignment horizontal="right"/>
      <protection/>
    </xf>
    <xf numFmtId="0" fontId="0" fillId="24" borderId="27" xfId="0" applyFont="1" applyFill="1" applyBorder="1" applyAlignment="1">
      <alignment horizontal="center" vertical="center" textRotation="90" wrapText="1"/>
    </xf>
    <xf numFmtId="0" fontId="0" fillId="24" borderId="11" xfId="0" applyFont="1" applyFill="1" applyBorder="1" applyAlignment="1">
      <alignment horizontal="center" vertical="center" textRotation="90" wrapText="1"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22" xfId="0" applyFont="1" applyFill="1" applyBorder="1" applyAlignment="1">
      <alignment horizontal="center" vertical="center" textRotation="90" wrapText="1"/>
    </xf>
  </cellXfs>
  <cellStyles count="6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 3" xfId="51"/>
    <cellStyle name="Normal 3 2" xfId="52"/>
    <cellStyle name="Normal 4" xfId="53"/>
    <cellStyle name="Normal 6" xfId="54"/>
    <cellStyle name="Normal_Tāme" xfId="55"/>
    <cellStyle name="Nosaukums" xfId="56"/>
    <cellStyle name="Parastais_pielikums2" xfId="57"/>
    <cellStyle name="Parastais_Tame" xfId="58"/>
    <cellStyle name="Parastais_Tame_Fasāde_Policija" xfId="59"/>
    <cellStyle name="Paskaidrojošs teksts" xfId="60"/>
    <cellStyle name="Pārbaudes šūna" xfId="61"/>
    <cellStyle name="Piezīme" xfId="62"/>
    <cellStyle name="Percent" xfId="63"/>
    <cellStyle name="Saistīta šūna" xfId="64"/>
    <cellStyle name="Slikts" xfId="65"/>
    <cellStyle name="Style 1" xfId="66"/>
    <cellStyle name="Currency" xfId="67"/>
    <cellStyle name="Currency [0]" xfId="68"/>
    <cellStyle name="Valūta_pielikums2" xfId="69"/>
    <cellStyle name="Virsraksts 1" xfId="70"/>
    <cellStyle name="Virsraksts 2" xfId="71"/>
    <cellStyle name="Virsraksts 3" xfId="72"/>
    <cellStyle name="Virsraksts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6.00390625" style="53" customWidth="1"/>
    <col min="2" max="2" width="50.8515625" style="53" customWidth="1"/>
    <col min="3" max="3" width="16.00390625" style="53" customWidth="1"/>
    <col min="4" max="16384" width="9.140625" style="53" customWidth="1"/>
  </cols>
  <sheetData>
    <row r="1" ht="12.75">
      <c r="C1" s="53" t="s">
        <v>148</v>
      </c>
    </row>
    <row r="2" ht="12.75">
      <c r="B2" s="53" t="s">
        <v>149</v>
      </c>
    </row>
    <row r="3" ht="12.75">
      <c r="B3" s="53" t="s">
        <v>150</v>
      </c>
    </row>
    <row r="5" ht="12.75">
      <c r="B5" s="53" t="s">
        <v>107</v>
      </c>
    </row>
    <row r="6" ht="24.75" customHeight="1"/>
    <row r="7" spans="2:3" ht="12.75">
      <c r="B7" s="54" t="s">
        <v>108</v>
      </c>
      <c r="C7" s="55" t="s">
        <v>109</v>
      </c>
    </row>
    <row r="8" spans="2:3" ht="24.75" customHeight="1">
      <c r="B8" s="56" t="s">
        <v>122</v>
      </c>
      <c r="C8" s="55"/>
    </row>
    <row r="9" spans="1:7" ht="24.75" customHeight="1">
      <c r="A9" s="36"/>
      <c r="B9" s="57" t="s">
        <v>110</v>
      </c>
      <c r="F9" s="58"/>
      <c r="G9" s="58"/>
    </row>
    <row r="10" spans="1:7" ht="15">
      <c r="A10" s="59"/>
      <c r="B10" s="60"/>
      <c r="C10" s="61"/>
      <c r="F10" s="58"/>
      <c r="G10" s="62"/>
    </row>
    <row r="11" spans="1:3" ht="14.25">
      <c r="A11" s="59"/>
      <c r="B11" s="59"/>
      <c r="C11" s="63"/>
    </row>
    <row r="12" spans="1:5" ht="12.75">
      <c r="A12" s="35" t="s">
        <v>117</v>
      </c>
      <c r="B12" s="4"/>
      <c r="C12" s="3"/>
      <c r="D12" s="5"/>
      <c r="E12" s="5"/>
    </row>
    <row r="13" spans="1:5" ht="12.75">
      <c r="A13" s="35" t="s">
        <v>118</v>
      </c>
      <c r="B13" s="6"/>
      <c r="C13" s="3"/>
      <c r="D13" s="6"/>
      <c r="E13" s="6"/>
    </row>
    <row r="14" s="6" customFormat="1" ht="12.75">
      <c r="A14" s="35" t="s">
        <v>119</v>
      </c>
    </row>
    <row r="15" ht="12.75">
      <c r="C15" s="36"/>
    </row>
    <row r="16" spans="2:3" ht="14.25">
      <c r="B16" s="63"/>
      <c r="C16" s="64"/>
    </row>
    <row r="17" spans="1:6" ht="24.75" customHeight="1">
      <c r="A17" s="65"/>
      <c r="B17" s="66" t="s">
        <v>123</v>
      </c>
      <c r="C17" s="65"/>
      <c r="D17" s="67"/>
      <c r="F17" s="68"/>
    </row>
    <row r="18" spans="1:3" ht="34.5" customHeight="1">
      <c r="A18" s="69" t="s">
        <v>111</v>
      </c>
      <c r="B18" s="70" t="s">
        <v>112</v>
      </c>
      <c r="C18" s="69" t="s">
        <v>113</v>
      </c>
    </row>
    <row r="19" spans="1:3" ht="28.5" customHeight="1">
      <c r="A19" s="71" t="s">
        <v>114</v>
      </c>
      <c r="B19" s="81" t="s">
        <v>124</v>
      </c>
      <c r="C19" s="72">
        <f>Kopsavilkums!C18</f>
        <v>51476.36</v>
      </c>
    </row>
    <row r="20" spans="1:3" ht="25.5" customHeight="1">
      <c r="A20" s="102" t="s">
        <v>115</v>
      </c>
      <c r="B20" s="103"/>
      <c r="C20" s="74">
        <f>SUM(C19:C19)</f>
        <v>51476.36</v>
      </c>
    </row>
    <row r="21" spans="1:3" ht="25.5" customHeight="1">
      <c r="A21" s="104" t="s">
        <v>116</v>
      </c>
      <c r="B21" s="105"/>
      <c r="C21" s="73">
        <f>ROUND(C20*21%,2)</f>
        <v>10810.04</v>
      </c>
    </row>
    <row r="22" spans="1:4" ht="25.5" customHeight="1">
      <c r="A22" s="106" t="s">
        <v>115</v>
      </c>
      <c r="B22" s="107"/>
      <c r="C22" s="75">
        <f>SUM(C20:C21)</f>
        <v>62286.4</v>
      </c>
      <c r="D22" s="76"/>
    </row>
    <row r="23" ht="12.75">
      <c r="A23" s="77"/>
    </row>
    <row r="24" ht="12.75">
      <c r="B24" s="79" t="s">
        <v>126</v>
      </c>
    </row>
    <row r="25" ht="12.75">
      <c r="B25" s="79"/>
    </row>
    <row r="26" ht="12.75">
      <c r="B26" s="79" t="s">
        <v>127</v>
      </c>
    </row>
    <row r="27" spans="2:3" ht="12.75">
      <c r="B27" s="35" t="s">
        <v>125</v>
      </c>
      <c r="C27" s="78"/>
    </row>
    <row r="28" ht="12.75">
      <c r="C28" s="78"/>
    </row>
  </sheetData>
  <sheetProtection/>
  <mergeCells count="3">
    <mergeCell ref="A20:B20"/>
    <mergeCell ref="A21:B21"/>
    <mergeCell ref="A22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7.57421875" style="0" customWidth="1"/>
    <col min="2" max="2" width="57.140625" style="0" customWidth="1"/>
    <col min="3" max="3" width="15.28125" style="0" bestFit="1" customWidth="1"/>
    <col min="4" max="7" width="11.7109375" style="0" customWidth="1"/>
  </cols>
  <sheetData>
    <row r="1" spans="1:13" ht="20.25">
      <c r="A1" s="113" t="s">
        <v>99</v>
      </c>
      <c r="B1" s="113"/>
      <c r="C1" s="113"/>
      <c r="D1" s="113"/>
      <c r="E1" s="113"/>
      <c r="F1" s="113"/>
      <c r="G1" s="113"/>
      <c r="H1" s="34"/>
      <c r="I1" s="34"/>
      <c r="J1" s="34"/>
      <c r="K1" s="34"/>
      <c r="L1" s="34"/>
      <c r="M1" s="34"/>
    </row>
    <row r="3" spans="1:5" ht="12.75">
      <c r="A3" s="35" t="s">
        <v>117</v>
      </c>
      <c r="B3" s="4"/>
      <c r="C3" s="3"/>
      <c r="D3" s="5"/>
      <c r="E3" s="5"/>
    </row>
    <row r="4" spans="1:5" ht="12.75">
      <c r="A4" s="35" t="s">
        <v>118</v>
      </c>
      <c r="B4" s="6"/>
      <c r="C4" s="3"/>
      <c r="D4" s="6"/>
      <c r="E4" s="6"/>
    </row>
    <row r="5" s="6" customFormat="1" ht="12.75">
      <c r="A5" s="35" t="s">
        <v>119</v>
      </c>
    </row>
    <row r="6" spans="1:15" ht="12.75">
      <c r="A6" s="35"/>
      <c r="B6" s="3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2:15" ht="12.75">
      <c r="B7" s="37" t="s">
        <v>100</v>
      </c>
      <c r="C7" s="38">
        <f>C18</f>
        <v>51476.36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2:3" ht="12.75">
      <c r="B8" s="39" t="s">
        <v>101</v>
      </c>
      <c r="C8" s="40">
        <f>G14</f>
        <v>3165.52</v>
      </c>
    </row>
    <row r="9" spans="2:5" ht="12.75">
      <c r="B9" s="39"/>
      <c r="E9" s="41" t="s">
        <v>123</v>
      </c>
    </row>
    <row r="10" spans="1:7" ht="12.75" customHeight="1">
      <c r="A10" s="114" t="s">
        <v>2</v>
      </c>
      <c r="B10" s="114" t="s">
        <v>102</v>
      </c>
      <c r="C10" s="116" t="s">
        <v>103</v>
      </c>
      <c r="D10" s="118" t="s">
        <v>104</v>
      </c>
      <c r="E10" s="119"/>
      <c r="F10" s="119"/>
      <c r="G10" s="120"/>
    </row>
    <row r="11" spans="1:7" ht="34.5" customHeight="1">
      <c r="A11" s="115"/>
      <c r="B11" s="115"/>
      <c r="C11" s="117"/>
      <c r="D11" s="42" t="s">
        <v>97</v>
      </c>
      <c r="E11" s="42" t="s">
        <v>93</v>
      </c>
      <c r="F11" s="42" t="s">
        <v>94</v>
      </c>
      <c r="G11" s="42" t="s">
        <v>96</v>
      </c>
    </row>
    <row r="12" spans="1:7" ht="12.75">
      <c r="A12" s="2">
        <v>1</v>
      </c>
      <c r="B12" s="43" t="s">
        <v>128</v>
      </c>
      <c r="C12" s="44">
        <f>VC!P62</f>
        <v>44010.98</v>
      </c>
      <c r="D12" s="44">
        <f>VC!M62</f>
        <v>12989.73</v>
      </c>
      <c r="E12" s="44">
        <f>VC!N62</f>
        <v>29369.39</v>
      </c>
      <c r="F12" s="44">
        <f>VC!O62</f>
        <v>1651.86</v>
      </c>
      <c r="G12" s="45">
        <f>VC!L62</f>
        <v>3165.52</v>
      </c>
    </row>
    <row r="13" spans="1:7" ht="12.75">
      <c r="A13" s="2"/>
      <c r="B13" s="2"/>
      <c r="C13" s="44"/>
      <c r="D13" s="44"/>
      <c r="E13" s="44"/>
      <c r="F13" s="44"/>
      <c r="G13" s="45"/>
    </row>
    <row r="14" spans="1:7" ht="12.75">
      <c r="A14" s="108" t="s">
        <v>105</v>
      </c>
      <c r="B14" s="109"/>
      <c r="C14" s="46">
        <f>SUM(C12:C13)</f>
        <v>44010.98</v>
      </c>
      <c r="D14" s="46">
        <f>SUM(D12:D13)</f>
        <v>12989.73</v>
      </c>
      <c r="E14" s="46">
        <f>SUM(E12:E13)</f>
        <v>29369.39</v>
      </c>
      <c r="F14" s="46">
        <f>SUM(F12:F13)</f>
        <v>1651.86</v>
      </c>
      <c r="G14" s="47">
        <f>SUM(G12:G13)</f>
        <v>3165.52</v>
      </c>
    </row>
    <row r="15" spans="1:7" ht="12.75">
      <c r="A15" s="110" t="s">
        <v>140</v>
      </c>
      <c r="B15" s="111"/>
      <c r="C15" s="44">
        <f>ROUND(C14*7%,2)</f>
        <v>3080.77</v>
      </c>
      <c r="D15" s="48"/>
      <c r="E15" s="48"/>
      <c r="F15" s="48"/>
      <c r="G15" s="48"/>
    </row>
    <row r="16" spans="1:7" ht="12.75">
      <c r="A16" s="110" t="s">
        <v>129</v>
      </c>
      <c r="B16" s="111"/>
      <c r="C16" s="44">
        <f>ROUND(C14*3%,2)</f>
        <v>1320.33</v>
      </c>
      <c r="D16" s="48"/>
      <c r="E16" s="48"/>
      <c r="F16" s="48"/>
      <c r="G16" s="48"/>
    </row>
    <row r="17" spans="1:7" ht="12.75">
      <c r="A17" s="111" t="s">
        <v>106</v>
      </c>
      <c r="B17" s="111"/>
      <c r="C17" s="44">
        <f>ROUND(D14*23.59%,2)</f>
        <v>3064.28</v>
      </c>
      <c r="D17" s="48"/>
      <c r="E17" s="48"/>
      <c r="F17" s="48"/>
      <c r="G17" s="49"/>
    </row>
    <row r="18" spans="1:7" ht="12.75">
      <c r="A18" s="112" t="s">
        <v>105</v>
      </c>
      <c r="B18" s="112"/>
      <c r="C18" s="50">
        <f>SUM(C14:C17)</f>
        <v>51476.36</v>
      </c>
      <c r="D18" s="48"/>
      <c r="E18" s="48"/>
      <c r="F18" s="48"/>
      <c r="G18" s="48"/>
    </row>
    <row r="19" spans="1:7" ht="12.75">
      <c r="A19" s="110"/>
      <c r="B19" s="110"/>
      <c r="C19" s="51"/>
      <c r="D19" s="48"/>
      <c r="E19" s="48"/>
      <c r="F19" s="48"/>
      <c r="G19" s="48"/>
    </row>
    <row r="20" spans="1:7" ht="12.75">
      <c r="A20" s="48"/>
      <c r="B20" s="48"/>
      <c r="C20" s="48"/>
      <c r="D20" s="48"/>
      <c r="E20" s="48"/>
      <c r="F20" s="48"/>
      <c r="G20" s="48"/>
    </row>
    <row r="21" spans="1:7" ht="12.75">
      <c r="A21" s="48"/>
      <c r="B21" s="79" t="s">
        <v>126</v>
      </c>
      <c r="C21" s="48"/>
      <c r="D21" s="48"/>
      <c r="E21" s="48"/>
      <c r="F21" s="48"/>
      <c r="G21" s="48"/>
    </row>
    <row r="22" ht="12.75">
      <c r="B22" s="79"/>
    </row>
    <row r="23" ht="12.75">
      <c r="B23" s="79" t="s">
        <v>127</v>
      </c>
    </row>
    <row r="24" ht="12.75">
      <c r="B24" s="35" t="s">
        <v>125</v>
      </c>
    </row>
    <row r="25" ht="12.75">
      <c r="B25" s="53"/>
    </row>
    <row r="26" ht="15.75">
      <c r="B26" s="52"/>
    </row>
    <row r="27" ht="15.75">
      <c r="B27" s="52"/>
    </row>
    <row r="28" ht="15.75">
      <c r="B28" s="52"/>
    </row>
  </sheetData>
  <sheetProtection/>
  <mergeCells count="11">
    <mergeCell ref="A1:G1"/>
    <mergeCell ref="A10:A11"/>
    <mergeCell ref="B10:B11"/>
    <mergeCell ref="C10:C11"/>
    <mergeCell ref="D10:G10"/>
    <mergeCell ref="A14:B14"/>
    <mergeCell ref="A15:B15"/>
    <mergeCell ref="A16:B16"/>
    <mergeCell ref="A17:B17"/>
    <mergeCell ref="A18:B18"/>
    <mergeCell ref="A19:B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0"/>
  <sheetViews>
    <sheetView zoomScale="93" zoomScaleNormal="93" zoomScalePageLayoutView="0" workbookViewId="0" topLeftCell="A34">
      <selection activeCell="I28" sqref="I28"/>
    </sheetView>
  </sheetViews>
  <sheetFormatPr defaultColWidth="9.140625" defaultRowHeight="12.75"/>
  <cols>
    <col min="1" max="1" width="6.28125" style="0" customWidth="1"/>
    <col min="2" max="2" width="9.57421875" style="0" customWidth="1"/>
    <col min="3" max="3" width="52.7109375" style="0" customWidth="1"/>
    <col min="4" max="4" width="5.8515625" style="0" customWidth="1"/>
    <col min="5" max="5" width="9.28125" style="0" customWidth="1"/>
  </cols>
  <sheetData>
    <row r="2" spans="1:5" ht="12.75">
      <c r="A2" s="35" t="s">
        <v>117</v>
      </c>
      <c r="B2" s="4"/>
      <c r="C2" s="3"/>
      <c r="D2" s="5"/>
      <c r="E2" s="5"/>
    </row>
    <row r="3" spans="1:5" ht="12.75">
      <c r="A3" s="35" t="s">
        <v>118</v>
      </c>
      <c r="B3" s="6"/>
      <c r="C3" s="3"/>
      <c r="D3" s="6"/>
      <c r="E3" s="6"/>
    </row>
    <row r="4" s="6" customFormat="1" ht="12.75">
      <c r="A4" s="35" t="s">
        <v>119</v>
      </c>
    </row>
    <row r="5" spans="1:5" ht="12.75">
      <c r="A5" s="6"/>
      <c r="B5" s="6"/>
      <c r="C5" s="7"/>
      <c r="D5" s="6"/>
      <c r="E5" s="6"/>
    </row>
    <row r="6" spans="1:16" ht="20.25">
      <c r="A6" s="113" t="s">
        <v>120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6" ht="18">
      <c r="A7" s="121" t="s">
        <v>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s="3" customFormat="1" ht="12.75" customHeight="1">
      <c r="A8" s="122" t="s">
        <v>137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</row>
    <row r="9" spans="1:5" ht="12.75">
      <c r="A9" s="5"/>
      <c r="B9" s="5"/>
      <c r="C9" s="80" t="s">
        <v>121</v>
      </c>
      <c r="D9" s="5"/>
      <c r="E9" s="5"/>
    </row>
    <row r="10" spans="1:16" ht="12.75" customHeight="1">
      <c r="A10" s="136" t="s">
        <v>2</v>
      </c>
      <c r="B10" s="136" t="s">
        <v>13</v>
      </c>
      <c r="C10" s="124" t="s">
        <v>1</v>
      </c>
      <c r="D10" s="138" t="s">
        <v>3</v>
      </c>
      <c r="E10" s="139" t="s">
        <v>0</v>
      </c>
      <c r="F10" s="123" t="s">
        <v>88</v>
      </c>
      <c r="G10" s="124"/>
      <c r="H10" s="124"/>
      <c r="I10" s="124"/>
      <c r="J10" s="124"/>
      <c r="K10" s="125"/>
      <c r="L10" s="126" t="s">
        <v>89</v>
      </c>
      <c r="M10" s="124"/>
      <c r="N10" s="124"/>
      <c r="O10" s="124"/>
      <c r="P10" s="124"/>
    </row>
    <row r="11" spans="1:16" ht="79.5" customHeight="1">
      <c r="A11" s="137"/>
      <c r="B11" s="137"/>
      <c r="C11" s="124"/>
      <c r="D11" s="138"/>
      <c r="E11" s="139"/>
      <c r="F11" s="93" t="s">
        <v>90</v>
      </c>
      <c r="G11" s="29" t="s">
        <v>91</v>
      </c>
      <c r="H11" s="29" t="s">
        <v>92</v>
      </c>
      <c r="I11" s="29" t="s">
        <v>93</v>
      </c>
      <c r="J11" s="29" t="s">
        <v>94</v>
      </c>
      <c r="K11" s="30" t="s">
        <v>95</v>
      </c>
      <c r="L11" s="31" t="s">
        <v>96</v>
      </c>
      <c r="M11" s="29" t="s">
        <v>97</v>
      </c>
      <c r="N11" s="29" t="s">
        <v>93</v>
      </c>
      <c r="O11" s="29" t="s">
        <v>94</v>
      </c>
      <c r="P11" s="29" t="s">
        <v>98</v>
      </c>
    </row>
    <row r="12" spans="1:16" ht="13.5" thickBot="1">
      <c r="A12" s="9">
        <v>1</v>
      </c>
      <c r="B12" s="9"/>
      <c r="C12" s="9">
        <v>2</v>
      </c>
      <c r="D12" s="9">
        <v>3</v>
      </c>
      <c r="E12" s="85">
        <v>4</v>
      </c>
      <c r="F12" s="94">
        <v>5</v>
      </c>
      <c r="G12" s="9">
        <v>6</v>
      </c>
      <c r="H12" s="9">
        <v>7</v>
      </c>
      <c r="I12" s="9">
        <v>8</v>
      </c>
      <c r="J12" s="9">
        <v>9</v>
      </c>
      <c r="K12" s="10">
        <v>10</v>
      </c>
      <c r="L12" s="32">
        <v>11</v>
      </c>
      <c r="M12" s="9">
        <v>12</v>
      </c>
      <c r="N12" s="9">
        <v>13</v>
      </c>
      <c r="O12" s="9">
        <v>14</v>
      </c>
      <c r="P12" s="9">
        <v>15</v>
      </c>
    </row>
    <row r="13" spans="1:16" ht="12.75">
      <c r="A13" s="83"/>
      <c r="B13" s="83"/>
      <c r="C13" s="83"/>
      <c r="D13" s="83"/>
      <c r="E13" s="86"/>
      <c r="F13" s="95"/>
      <c r="G13" s="83"/>
      <c r="H13" s="83"/>
      <c r="I13" s="83"/>
      <c r="J13" s="83"/>
      <c r="K13" s="96"/>
      <c r="L13" s="90"/>
      <c r="M13" s="83"/>
      <c r="N13" s="83"/>
      <c r="O13" s="83"/>
      <c r="P13" s="83"/>
    </row>
    <row r="14" spans="1:16" ht="12.75">
      <c r="A14" s="11">
        <v>1</v>
      </c>
      <c r="B14" s="22"/>
      <c r="C14" s="12" t="s">
        <v>14</v>
      </c>
      <c r="D14" s="8"/>
      <c r="E14" s="87"/>
      <c r="F14" s="97"/>
      <c r="G14" s="82"/>
      <c r="H14" s="82"/>
      <c r="I14" s="82"/>
      <c r="J14" s="82"/>
      <c r="K14" s="98"/>
      <c r="L14" s="91"/>
      <c r="M14" s="82"/>
      <c r="N14" s="82"/>
      <c r="O14" s="82"/>
      <c r="P14" s="82"/>
    </row>
    <row r="15" spans="1:16" ht="12.75">
      <c r="A15" s="13" t="s">
        <v>7</v>
      </c>
      <c r="B15" s="23" t="s">
        <v>77</v>
      </c>
      <c r="C15" s="14" t="s">
        <v>15</v>
      </c>
      <c r="D15" s="15" t="s">
        <v>24</v>
      </c>
      <c r="E15" s="88">
        <v>43.2</v>
      </c>
      <c r="F15" s="99">
        <f>H15/G15</f>
        <v>1.32</v>
      </c>
      <c r="G15" s="33">
        <v>4.1</v>
      </c>
      <c r="H15" s="33">
        <v>5.4</v>
      </c>
      <c r="I15" s="33">
        <v>0</v>
      </c>
      <c r="J15" s="33">
        <v>7.8</v>
      </c>
      <c r="K15" s="100">
        <f>SUM(H15:J15)</f>
        <v>13.2</v>
      </c>
      <c r="L15" s="92">
        <f>ROUND(E15*F15,2)</f>
        <v>57.02</v>
      </c>
      <c r="M15" s="33">
        <f>ROUND(E15*H15,2)</f>
        <v>233.28</v>
      </c>
      <c r="N15" s="33">
        <f>ROUND(E15*I15,2)</f>
        <v>0</v>
      </c>
      <c r="O15" s="33">
        <f>ROUND(E15*J15,2)</f>
        <v>336.96</v>
      </c>
      <c r="P15" s="33">
        <f>SUM(M15:O15)</f>
        <v>570.24</v>
      </c>
    </row>
    <row r="16" spans="1:16" ht="12.75">
      <c r="A16" s="13" t="s">
        <v>8</v>
      </c>
      <c r="B16" s="23" t="s">
        <v>77</v>
      </c>
      <c r="C16" s="16" t="s">
        <v>16</v>
      </c>
      <c r="D16" s="17" t="s">
        <v>24</v>
      </c>
      <c r="E16" s="88">
        <v>35.1</v>
      </c>
      <c r="F16" s="99">
        <f aca="true" t="shared" si="0" ref="F16:F58">H16/G16</f>
        <v>1.15</v>
      </c>
      <c r="G16" s="33">
        <v>4.1</v>
      </c>
      <c r="H16" s="33">
        <v>4.7</v>
      </c>
      <c r="I16" s="33">
        <v>0</v>
      </c>
      <c r="J16" s="33">
        <v>7.1</v>
      </c>
      <c r="K16" s="100">
        <f aca="true" t="shared" si="1" ref="K16:K57">SUM(H16:J16)</f>
        <v>11.8</v>
      </c>
      <c r="L16" s="92">
        <f aca="true" t="shared" si="2" ref="L16:L58">ROUND(E16*F16,2)</f>
        <v>40.37</v>
      </c>
      <c r="M16" s="33">
        <f aca="true" t="shared" si="3" ref="M16:M58">ROUND(E16*H16,2)</f>
        <v>164.97</v>
      </c>
      <c r="N16" s="33">
        <f aca="true" t="shared" si="4" ref="N16:N58">ROUND(E16*I16,2)</f>
        <v>0</v>
      </c>
      <c r="O16" s="33">
        <f aca="true" t="shared" si="5" ref="O16:O58">ROUND(E16*J16,2)</f>
        <v>249.21</v>
      </c>
      <c r="P16" s="33">
        <f aca="true" t="shared" si="6" ref="P16:P58">SUM(M16:O16)</f>
        <v>414.18</v>
      </c>
    </row>
    <row r="17" spans="1:16" ht="12.75">
      <c r="A17" s="13" t="s">
        <v>10</v>
      </c>
      <c r="B17" s="23" t="s">
        <v>77</v>
      </c>
      <c r="C17" s="16" t="s">
        <v>17</v>
      </c>
      <c r="D17" s="15" t="s">
        <v>24</v>
      </c>
      <c r="E17" s="88">
        <v>2.52</v>
      </c>
      <c r="F17" s="99">
        <f t="shared" si="0"/>
        <v>5.85</v>
      </c>
      <c r="G17" s="33">
        <v>4.1</v>
      </c>
      <c r="H17" s="33">
        <v>24</v>
      </c>
      <c r="I17" s="33">
        <v>9.7</v>
      </c>
      <c r="J17" s="33">
        <v>0.2</v>
      </c>
      <c r="K17" s="100">
        <f t="shared" si="1"/>
        <v>33.9</v>
      </c>
      <c r="L17" s="92">
        <f t="shared" si="2"/>
        <v>14.74</v>
      </c>
      <c r="M17" s="33">
        <f t="shared" si="3"/>
        <v>60.48</v>
      </c>
      <c r="N17" s="33">
        <f t="shared" si="4"/>
        <v>24.44</v>
      </c>
      <c r="O17" s="33">
        <f t="shared" si="5"/>
        <v>0.5</v>
      </c>
      <c r="P17" s="33">
        <f t="shared" si="6"/>
        <v>85.42</v>
      </c>
    </row>
    <row r="18" spans="1:16" ht="12.75">
      <c r="A18" s="13" t="s">
        <v>11</v>
      </c>
      <c r="B18" s="23" t="s">
        <v>78</v>
      </c>
      <c r="C18" s="16" t="s">
        <v>18</v>
      </c>
      <c r="D18" s="15" t="s">
        <v>24</v>
      </c>
      <c r="E18" s="88">
        <v>0.39</v>
      </c>
      <c r="F18" s="99">
        <f t="shared" si="0"/>
        <v>14.39</v>
      </c>
      <c r="G18" s="33">
        <v>4.1</v>
      </c>
      <c r="H18" s="33">
        <v>59</v>
      </c>
      <c r="I18" s="33">
        <v>64</v>
      </c>
      <c r="J18" s="33">
        <v>0.2</v>
      </c>
      <c r="K18" s="100">
        <f t="shared" si="1"/>
        <v>123.2</v>
      </c>
      <c r="L18" s="92">
        <f t="shared" si="2"/>
        <v>5.61</v>
      </c>
      <c r="M18" s="33">
        <f t="shared" si="3"/>
        <v>23.01</v>
      </c>
      <c r="N18" s="33">
        <f t="shared" si="4"/>
        <v>24.96</v>
      </c>
      <c r="O18" s="33">
        <f t="shared" si="5"/>
        <v>0.08</v>
      </c>
      <c r="P18" s="33">
        <f t="shared" si="6"/>
        <v>48.05</v>
      </c>
    </row>
    <row r="19" spans="1:16" ht="25.5">
      <c r="A19" s="13" t="s">
        <v>12</v>
      </c>
      <c r="B19" s="23" t="s">
        <v>78</v>
      </c>
      <c r="C19" s="16" t="s">
        <v>133</v>
      </c>
      <c r="D19" s="15" t="s">
        <v>25</v>
      </c>
      <c r="E19" s="88">
        <v>38.88</v>
      </c>
      <c r="F19" s="99">
        <f t="shared" si="0"/>
        <v>1.76</v>
      </c>
      <c r="G19" s="33">
        <v>4.1</v>
      </c>
      <c r="H19" s="33">
        <v>7.2</v>
      </c>
      <c r="I19" s="33">
        <v>4.9</v>
      </c>
      <c r="J19" s="33">
        <v>0.2</v>
      </c>
      <c r="K19" s="100">
        <f t="shared" si="1"/>
        <v>12.3</v>
      </c>
      <c r="L19" s="92">
        <f t="shared" si="2"/>
        <v>68.43</v>
      </c>
      <c r="M19" s="33">
        <f t="shared" si="3"/>
        <v>279.94</v>
      </c>
      <c r="N19" s="33">
        <f t="shared" si="4"/>
        <v>190.51</v>
      </c>
      <c r="O19" s="33">
        <f t="shared" si="5"/>
        <v>7.78</v>
      </c>
      <c r="P19" s="33">
        <f t="shared" si="6"/>
        <v>478.23</v>
      </c>
    </row>
    <row r="20" spans="1:16" ht="12.75">
      <c r="A20" s="13" t="s">
        <v>12</v>
      </c>
      <c r="B20" s="23" t="s">
        <v>78</v>
      </c>
      <c r="C20" s="16" t="s">
        <v>132</v>
      </c>
      <c r="D20" s="15" t="s">
        <v>24</v>
      </c>
      <c r="E20" s="88">
        <v>2.58</v>
      </c>
      <c r="F20" s="99">
        <f>H20/G20</f>
        <v>9.27</v>
      </c>
      <c r="G20" s="33">
        <v>4.1</v>
      </c>
      <c r="H20" s="33">
        <v>38</v>
      </c>
      <c r="I20" s="33">
        <v>72</v>
      </c>
      <c r="J20" s="33">
        <v>49</v>
      </c>
      <c r="K20" s="100">
        <f>SUM(H20:J20)</f>
        <v>159</v>
      </c>
      <c r="L20" s="92">
        <f>ROUND(E20*F20,2)</f>
        <v>23.92</v>
      </c>
      <c r="M20" s="33">
        <f>ROUND(E20*H20,2)</f>
        <v>98.04</v>
      </c>
      <c r="N20" s="33">
        <f>ROUND(E20*I20,2)</f>
        <v>185.76</v>
      </c>
      <c r="O20" s="33">
        <f>ROUND(E20*J20,2)</f>
        <v>126.42</v>
      </c>
      <c r="P20" s="33">
        <f>SUM(M20:O20)</f>
        <v>410.22</v>
      </c>
    </row>
    <row r="21" spans="1:16" ht="12.75">
      <c r="A21" s="13" t="s">
        <v>75</v>
      </c>
      <c r="B21" s="23" t="s">
        <v>78</v>
      </c>
      <c r="C21" s="16" t="s">
        <v>19</v>
      </c>
      <c r="D21" s="15" t="s">
        <v>24</v>
      </c>
      <c r="E21" s="88">
        <v>2.94</v>
      </c>
      <c r="F21" s="99">
        <f t="shared" si="0"/>
        <v>9.27</v>
      </c>
      <c r="G21" s="33">
        <v>4.1</v>
      </c>
      <c r="H21" s="33">
        <v>38</v>
      </c>
      <c r="I21" s="33">
        <v>72</v>
      </c>
      <c r="J21" s="33">
        <v>49</v>
      </c>
      <c r="K21" s="100">
        <f t="shared" si="1"/>
        <v>159</v>
      </c>
      <c r="L21" s="92">
        <f t="shared" si="2"/>
        <v>27.25</v>
      </c>
      <c r="M21" s="33">
        <f t="shared" si="3"/>
        <v>111.72</v>
      </c>
      <c r="N21" s="33">
        <f t="shared" si="4"/>
        <v>211.68</v>
      </c>
      <c r="O21" s="33">
        <f t="shared" si="5"/>
        <v>144.06</v>
      </c>
      <c r="P21" s="33">
        <f t="shared" si="6"/>
        <v>467.46</v>
      </c>
    </row>
    <row r="22" spans="1:16" ht="12.75">
      <c r="A22" s="13" t="s">
        <v>130</v>
      </c>
      <c r="B22" s="23" t="s">
        <v>78</v>
      </c>
      <c r="C22" s="16" t="s">
        <v>20</v>
      </c>
      <c r="D22" s="17" t="s">
        <v>74</v>
      </c>
      <c r="E22" s="88">
        <v>323.1</v>
      </c>
      <c r="F22" s="99">
        <f t="shared" si="0"/>
        <v>0.29</v>
      </c>
      <c r="G22" s="33">
        <v>4.1</v>
      </c>
      <c r="H22" s="33">
        <v>1.2</v>
      </c>
      <c r="I22" s="33">
        <v>1.9</v>
      </c>
      <c r="J22" s="33">
        <v>0.01</v>
      </c>
      <c r="K22" s="100">
        <f t="shared" si="1"/>
        <v>3.11</v>
      </c>
      <c r="L22" s="92">
        <f t="shared" si="2"/>
        <v>93.7</v>
      </c>
      <c r="M22" s="33">
        <f t="shared" si="3"/>
        <v>387.72</v>
      </c>
      <c r="N22" s="33">
        <f t="shared" si="4"/>
        <v>613.89</v>
      </c>
      <c r="O22" s="33">
        <f t="shared" si="5"/>
        <v>3.23</v>
      </c>
      <c r="P22" s="33">
        <f t="shared" si="6"/>
        <v>1004.84</v>
      </c>
    </row>
    <row r="23" spans="1:16" ht="12.75">
      <c r="A23" s="13" t="s">
        <v>131</v>
      </c>
      <c r="B23" s="23" t="s">
        <v>77</v>
      </c>
      <c r="C23" s="16" t="s">
        <v>76</v>
      </c>
      <c r="D23" s="17" t="s">
        <v>25</v>
      </c>
      <c r="E23" s="88">
        <v>87.6</v>
      </c>
      <c r="F23" s="99">
        <f t="shared" si="0"/>
        <v>0.39</v>
      </c>
      <c r="G23" s="33">
        <v>4.1</v>
      </c>
      <c r="H23" s="33">
        <v>1.6</v>
      </c>
      <c r="I23" s="33">
        <v>2.1</v>
      </c>
      <c r="J23" s="33">
        <v>0.84</v>
      </c>
      <c r="K23" s="100">
        <f t="shared" si="1"/>
        <v>4.54</v>
      </c>
      <c r="L23" s="92">
        <f t="shared" si="2"/>
        <v>34.16</v>
      </c>
      <c r="M23" s="33">
        <f t="shared" si="3"/>
        <v>140.16</v>
      </c>
      <c r="N23" s="33">
        <f t="shared" si="4"/>
        <v>183.96</v>
      </c>
      <c r="O23" s="33">
        <f t="shared" si="5"/>
        <v>73.58</v>
      </c>
      <c r="P23" s="33">
        <f t="shared" si="6"/>
        <v>397.7</v>
      </c>
    </row>
    <row r="24" spans="1:16" ht="12.75">
      <c r="A24" s="18">
        <v>2</v>
      </c>
      <c r="B24" s="24"/>
      <c r="C24" s="19" t="s">
        <v>21</v>
      </c>
      <c r="D24" s="1"/>
      <c r="E24" s="89"/>
      <c r="F24" s="99"/>
      <c r="G24" s="33"/>
      <c r="H24" s="33"/>
      <c r="I24" s="33"/>
      <c r="J24" s="33"/>
      <c r="K24" s="100"/>
      <c r="L24" s="92"/>
      <c r="M24" s="33"/>
      <c r="N24" s="33"/>
      <c r="O24" s="33"/>
      <c r="P24" s="33"/>
    </row>
    <row r="25" spans="1:16" ht="12.75">
      <c r="A25" s="18"/>
      <c r="B25" s="24"/>
      <c r="C25" s="28" t="s">
        <v>68</v>
      </c>
      <c r="D25" s="1"/>
      <c r="E25" s="89"/>
      <c r="F25" s="99"/>
      <c r="G25" s="33"/>
      <c r="H25" s="33"/>
      <c r="I25" s="33"/>
      <c r="J25" s="33"/>
      <c r="K25" s="100"/>
      <c r="L25" s="92"/>
      <c r="M25" s="33"/>
      <c r="N25" s="33"/>
      <c r="O25" s="33"/>
      <c r="P25" s="33"/>
    </row>
    <row r="26" spans="1:16" ht="51">
      <c r="A26" s="13" t="s">
        <v>34</v>
      </c>
      <c r="B26" s="25" t="s">
        <v>79</v>
      </c>
      <c r="C26" s="20" t="s">
        <v>146</v>
      </c>
      <c r="D26" s="1" t="s">
        <v>24</v>
      </c>
      <c r="E26" s="89">
        <v>6.07</v>
      </c>
      <c r="F26" s="99">
        <f t="shared" si="0"/>
        <v>43.66</v>
      </c>
      <c r="G26" s="33">
        <v>4.1</v>
      </c>
      <c r="H26" s="33">
        <v>179</v>
      </c>
      <c r="I26" s="33">
        <v>350</v>
      </c>
      <c r="J26" s="33">
        <v>3.9</v>
      </c>
      <c r="K26" s="100">
        <f t="shared" si="1"/>
        <v>532.9</v>
      </c>
      <c r="L26" s="92">
        <f t="shared" si="2"/>
        <v>265.02</v>
      </c>
      <c r="M26" s="33">
        <f t="shared" si="3"/>
        <v>1086.53</v>
      </c>
      <c r="N26" s="33">
        <f t="shared" si="4"/>
        <v>2124.5</v>
      </c>
      <c r="O26" s="33">
        <f t="shared" si="5"/>
        <v>23.67</v>
      </c>
      <c r="P26" s="33">
        <f t="shared" si="6"/>
        <v>3234.7</v>
      </c>
    </row>
    <row r="27" spans="1:16" ht="12.75">
      <c r="A27" s="13" t="s">
        <v>35</v>
      </c>
      <c r="B27" s="25" t="s">
        <v>79</v>
      </c>
      <c r="C27" s="20" t="s">
        <v>55</v>
      </c>
      <c r="D27" s="1" t="s">
        <v>32</v>
      </c>
      <c r="E27" s="89">
        <v>93.6</v>
      </c>
      <c r="F27" s="99">
        <f t="shared" si="0"/>
        <v>0.39</v>
      </c>
      <c r="G27" s="33">
        <v>4.1</v>
      </c>
      <c r="H27" s="33">
        <v>1.59</v>
      </c>
      <c r="I27" s="33">
        <v>2.6</v>
      </c>
      <c r="J27" s="33">
        <v>0.02</v>
      </c>
      <c r="K27" s="100">
        <f t="shared" si="1"/>
        <v>4.21</v>
      </c>
      <c r="L27" s="92">
        <f t="shared" si="2"/>
        <v>36.5</v>
      </c>
      <c r="M27" s="33">
        <f t="shared" si="3"/>
        <v>148.82</v>
      </c>
      <c r="N27" s="33">
        <f t="shared" si="4"/>
        <v>243.36</v>
      </c>
      <c r="O27" s="33">
        <f t="shared" si="5"/>
        <v>1.87</v>
      </c>
      <c r="P27" s="33">
        <f t="shared" si="6"/>
        <v>394.05</v>
      </c>
    </row>
    <row r="28" spans="1:16" ht="51">
      <c r="A28" s="13" t="s">
        <v>36</v>
      </c>
      <c r="B28" s="25" t="s">
        <v>79</v>
      </c>
      <c r="C28" s="20" t="s">
        <v>142</v>
      </c>
      <c r="D28" s="1" t="s">
        <v>25</v>
      </c>
      <c r="E28" s="89">
        <v>218.55</v>
      </c>
      <c r="F28" s="99">
        <f t="shared" si="0"/>
        <v>0.63</v>
      </c>
      <c r="G28" s="33">
        <v>4.1</v>
      </c>
      <c r="H28" s="33">
        <v>2.6</v>
      </c>
      <c r="I28" s="101">
        <v>0</v>
      </c>
      <c r="J28" s="33">
        <v>0.1</v>
      </c>
      <c r="K28" s="100">
        <f t="shared" si="1"/>
        <v>2.7</v>
      </c>
      <c r="L28" s="92">
        <f t="shared" si="2"/>
        <v>137.69</v>
      </c>
      <c r="M28" s="33">
        <f t="shared" si="3"/>
        <v>568.23</v>
      </c>
      <c r="N28" s="33">
        <f t="shared" si="4"/>
        <v>0</v>
      </c>
      <c r="O28" s="33">
        <f t="shared" si="5"/>
        <v>21.86</v>
      </c>
      <c r="P28" s="33">
        <f t="shared" si="6"/>
        <v>590.09</v>
      </c>
    </row>
    <row r="29" spans="1:16" ht="12.75">
      <c r="A29" s="13" t="s">
        <v>37</v>
      </c>
      <c r="B29" s="25" t="s">
        <v>79</v>
      </c>
      <c r="C29" s="20" t="s">
        <v>27</v>
      </c>
      <c r="D29" s="1" t="s">
        <v>25</v>
      </c>
      <c r="E29" s="89">
        <v>218.55</v>
      </c>
      <c r="F29" s="99">
        <f t="shared" si="0"/>
        <v>0.15</v>
      </c>
      <c r="G29" s="33">
        <v>4.1</v>
      </c>
      <c r="H29" s="33">
        <v>0.6</v>
      </c>
      <c r="I29" s="33">
        <v>0.36</v>
      </c>
      <c r="J29" s="33">
        <v>0.02</v>
      </c>
      <c r="K29" s="100">
        <f t="shared" si="1"/>
        <v>0.98</v>
      </c>
      <c r="L29" s="92">
        <f t="shared" si="2"/>
        <v>32.78</v>
      </c>
      <c r="M29" s="33">
        <f t="shared" si="3"/>
        <v>131.13</v>
      </c>
      <c r="N29" s="33">
        <f t="shared" si="4"/>
        <v>78.68</v>
      </c>
      <c r="O29" s="33">
        <f t="shared" si="5"/>
        <v>4.37</v>
      </c>
      <c r="P29" s="33">
        <f t="shared" si="6"/>
        <v>214.18</v>
      </c>
    </row>
    <row r="30" spans="1:16" ht="12.75">
      <c r="A30" s="13" t="s">
        <v>38</v>
      </c>
      <c r="B30" s="25" t="s">
        <v>79</v>
      </c>
      <c r="C30" s="20" t="s">
        <v>26</v>
      </c>
      <c r="D30" s="1" t="s">
        <v>25</v>
      </c>
      <c r="E30" s="89">
        <v>347.1</v>
      </c>
      <c r="F30" s="99">
        <f t="shared" si="0"/>
        <v>0.46</v>
      </c>
      <c r="G30" s="33">
        <v>4.1</v>
      </c>
      <c r="H30" s="33">
        <v>1.9</v>
      </c>
      <c r="I30" s="33">
        <v>3.95</v>
      </c>
      <c r="J30" s="33">
        <v>0.03</v>
      </c>
      <c r="K30" s="100">
        <f t="shared" si="1"/>
        <v>5.88</v>
      </c>
      <c r="L30" s="92">
        <f t="shared" si="2"/>
        <v>159.67</v>
      </c>
      <c r="M30" s="33">
        <f t="shared" si="3"/>
        <v>659.49</v>
      </c>
      <c r="N30" s="33">
        <f t="shared" si="4"/>
        <v>1371.05</v>
      </c>
      <c r="O30" s="33">
        <f t="shared" si="5"/>
        <v>10.41</v>
      </c>
      <c r="P30" s="33">
        <f t="shared" si="6"/>
        <v>2040.95</v>
      </c>
    </row>
    <row r="31" spans="1:16" ht="12.75">
      <c r="A31" s="13" t="s">
        <v>39</v>
      </c>
      <c r="B31" s="25" t="s">
        <v>79</v>
      </c>
      <c r="C31" s="20" t="s">
        <v>28</v>
      </c>
      <c r="D31" s="1" t="s">
        <v>25</v>
      </c>
      <c r="E31" s="89">
        <v>347.1</v>
      </c>
      <c r="F31" s="99">
        <f t="shared" si="0"/>
        <v>0.11</v>
      </c>
      <c r="G31" s="33">
        <v>4.1</v>
      </c>
      <c r="H31" s="33">
        <v>0.45</v>
      </c>
      <c r="I31" s="33">
        <v>0.62</v>
      </c>
      <c r="J31" s="33">
        <v>0.02</v>
      </c>
      <c r="K31" s="100">
        <f t="shared" si="1"/>
        <v>1.09</v>
      </c>
      <c r="L31" s="92">
        <f t="shared" si="2"/>
        <v>38.18</v>
      </c>
      <c r="M31" s="33">
        <f t="shared" si="3"/>
        <v>156.2</v>
      </c>
      <c r="N31" s="33">
        <f t="shared" si="4"/>
        <v>215.2</v>
      </c>
      <c r="O31" s="33">
        <f t="shared" si="5"/>
        <v>6.94</v>
      </c>
      <c r="P31" s="33">
        <f t="shared" si="6"/>
        <v>378.34</v>
      </c>
    </row>
    <row r="32" spans="1:16" ht="51">
      <c r="A32" s="13" t="s">
        <v>40</v>
      </c>
      <c r="B32" s="25" t="s">
        <v>79</v>
      </c>
      <c r="C32" s="20" t="s">
        <v>141</v>
      </c>
      <c r="D32" s="1" t="s">
        <v>25</v>
      </c>
      <c r="E32" s="89">
        <v>347.1</v>
      </c>
      <c r="F32" s="99">
        <f t="shared" si="0"/>
        <v>0.56</v>
      </c>
      <c r="G32" s="33">
        <v>4.1</v>
      </c>
      <c r="H32" s="33">
        <v>2.3</v>
      </c>
      <c r="I32" s="101">
        <v>0</v>
      </c>
      <c r="J32" s="33">
        <v>0.09</v>
      </c>
      <c r="K32" s="100">
        <f t="shared" si="1"/>
        <v>2.39</v>
      </c>
      <c r="L32" s="92">
        <f t="shared" si="2"/>
        <v>194.38</v>
      </c>
      <c r="M32" s="33">
        <f t="shared" si="3"/>
        <v>798.33</v>
      </c>
      <c r="N32" s="33">
        <f t="shared" si="4"/>
        <v>0</v>
      </c>
      <c r="O32" s="33">
        <f t="shared" si="5"/>
        <v>31.24</v>
      </c>
      <c r="P32" s="33">
        <f t="shared" si="6"/>
        <v>829.57</v>
      </c>
    </row>
    <row r="33" spans="1:16" ht="12.75">
      <c r="A33" s="13" t="s">
        <v>41</v>
      </c>
      <c r="B33" s="25" t="s">
        <v>79</v>
      </c>
      <c r="C33" s="20" t="s">
        <v>73</v>
      </c>
      <c r="D33" s="1" t="s">
        <v>25</v>
      </c>
      <c r="E33" s="89">
        <v>218.55</v>
      </c>
      <c r="F33" s="99">
        <f t="shared" si="0"/>
        <v>0.56</v>
      </c>
      <c r="G33" s="33">
        <v>4.1</v>
      </c>
      <c r="H33" s="33">
        <v>2.3</v>
      </c>
      <c r="I33" s="33">
        <v>2.4</v>
      </c>
      <c r="J33" s="33">
        <v>0.05</v>
      </c>
      <c r="K33" s="100">
        <f t="shared" si="1"/>
        <v>4.75</v>
      </c>
      <c r="L33" s="92">
        <f t="shared" si="2"/>
        <v>122.39</v>
      </c>
      <c r="M33" s="33">
        <f t="shared" si="3"/>
        <v>502.67</v>
      </c>
      <c r="N33" s="33">
        <f t="shared" si="4"/>
        <v>524.52</v>
      </c>
      <c r="O33" s="33">
        <f t="shared" si="5"/>
        <v>10.93</v>
      </c>
      <c r="P33" s="33">
        <f t="shared" si="6"/>
        <v>1038.12</v>
      </c>
    </row>
    <row r="34" spans="1:16" ht="12.75">
      <c r="A34" s="13"/>
      <c r="B34" s="25"/>
      <c r="C34" s="28" t="s">
        <v>69</v>
      </c>
      <c r="D34" s="1"/>
      <c r="E34" s="89"/>
      <c r="F34" s="99"/>
      <c r="G34" s="33"/>
      <c r="H34" s="33"/>
      <c r="I34" s="33"/>
      <c r="J34" s="33"/>
      <c r="K34" s="100"/>
      <c r="L34" s="92"/>
      <c r="M34" s="33"/>
      <c r="N34" s="33"/>
      <c r="O34" s="33"/>
      <c r="P34" s="33"/>
    </row>
    <row r="35" spans="1:16" ht="38.25">
      <c r="A35" s="13" t="s">
        <v>42</v>
      </c>
      <c r="B35" s="25" t="s">
        <v>79</v>
      </c>
      <c r="C35" s="20" t="s">
        <v>139</v>
      </c>
      <c r="D35" s="1" t="s">
        <v>24</v>
      </c>
      <c r="E35" s="89">
        <v>7.2</v>
      </c>
      <c r="F35" s="99">
        <f t="shared" si="0"/>
        <v>37.32</v>
      </c>
      <c r="G35" s="33">
        <v>4.1</v>
      </c>
      <c r="H35" s="33">
        <v>153</v>
      </c>
      <c r="I35" s="33">
        <v>350</v>
      </c>
      <c r="J35" s="33">
        <v>0.1</v>
      </c>
      <c r="K35" s="100">
        <f t="shared" si="1"/>
        <v>503.1</v>
      </c>
      <c r="L35" s="92">
        <f t="shared" si="2"/>
        <v>268.7</v>
      </c>
      <c r="M35" s="33">
        <f t="shared" si="3"/>
        <v>1101.6</v>
      </c>
      <c r="N35" s="33">
        <f t="shared" si="4"/>
        <v>2520</v>
      </c>
      <c r="O35" s="33">
        <f t="shared" si="5"/>
        <v>0.72</v>
      </c>
      <c r="P35" s="33">
        <f t="shared" si="6"/>
        <v>3622.32</v>
      </c>
    </row>
    <row r="36" spans="1:16" ht="25.5">
      <c r="A36" s="13" t="s">
        <v>43</v>
      </c>
      <c r="B36" s="25" t="s">
        <v>79</v>
      </c>
      <c r="C36" s="20" t="s">
        <v>22</v>
      </c>
      <c r="D36" s="1" t="s">
        <v>25</v>
      </c>
      <c r="E36" s="89">
        <v>172.32</v>
      </c>
      <c r="F36" s="99">
        <f t="shared" si="0"/>
        <v>0.46</v>
      </c>
      <c r="G36" s="33">
        <v>4.1</v>
      </c>
      <c r="H36" s="33">
        <v>1.9</v>
      </c>
      <c r="I36" s="33">
        <v>5.4</v>
      </c>
      <c r="J36" s="33">
        <v>0</v>
      </c>
      <c r="K36" s="100">
        <f t="shared" si="1"/>
        <v>7.3</v>
      </c>
      <c r="L36" s="92">
        <f t="shared" si="2"/>
        <v>79.27</v>
      </c>
      <c r="M36" s="33">
        <f t="shared" si="3"/>
        <v>327.41</v>
      </c>
      <c r="N36" s="33">
        <f t="shared" si="4"/>
        <v>930.53</v>
      </c>
      <c r="O36" s="33">
        <f t="shared" si="5"/>
        <v>0</v>
      </c>
      <c r="P36" s="33">
        <f t="shared" si="6"/>
        <v>1257.94</v>
      </c>
    </row>
    <row r="37" spans="1:16" ht="12.75">
      <c r="A37" s="13" t="s">
        <v>44</v>
      </c>
      <c r="B37" s="25" t="s">
        <v>79</v>
      </c>
      <c r="C37" s="20" t="s">
        <v>23</v>
      </c>
      <c r="D37" s="1" t="s">
        <v>25</v>
      </c>
      <c r="E37" s="89">
        <v>172.32</v>
      </c>
      <c r="F37" s="99">
        <f t="shared" si="0"/>
        <v>0.46</v>
      </c>
      <c r="G37" s="33">
        <v>4.1</v>
      </c>
      <c r="H37" s="33">
        <v>1.9</v>
      </c>
      <c r="I37" s="33">
        <v>3.95</v>
      </c>
      <c r="J37" s="33">
        <v>0.03</v>
      </c>
      <c r="K37" s="100">
        <f t="shared" si="1"/>
        <v>5.88</v>
      </c>
      <c r="L37" s="92">
        <f t="shared" si="2"/>
        <v>79.27</v>
      </c>
      <c r="M37" s="33">
        <f t="shared" si="3"/>
        <v>327.41</v>
      </c>
      <c r="N37" s="33">
        <f t="shared" si="4"/>
        <v>680.66</v>
      </c>
      <c r="O37" s="33">
        <f t="shared" si="5"/>
        <v>5.17</v>
      </c>
      <c r="P37" s="33">
        <f t="shared" si="6"/>
        <v>1013.24</v>
      </c>
    </row>
    <row r="38" spans="1:16" ht="38.25">
      <c r="A38" s="13" t="s">
        <v>45</v>
      </c>
      <c r="B38" s="25" t="s">
        <v>79</v>
      </c>
      <c r="C38" s="20" t="s">
        <v>143</v>
      </c>
      <c r="D38" s="1" t="s">
        <v>25</v>
      </c>
      <c r="E38" s="89">
        <v>147</v>
      </c>
      <c r="F38" s="99">
        <f t="shared" si="0"/>
        <v>0.59</v>
      </c>
      <c r="G38" s="33">
        <v>4.1</v>
      </c>
      <c r="H38" s="33">
        <v>2.4</v>
      </c>
      <c r="I38" s="33">
        <v>19.76</v>
      </c>
      <c r="J38" s="33">
        <v>0.09</v>
      </c>
      <c r="K38" s="100">
        <f t="shared" si="1"/>
        <v>22.25</v>
      </c>
      <c r="L38" s="92">
        <f t="shared" si="2"/>
        <v>86.73</v>
      </c>
      <c r="M38" s="33">
        <f t="shared" si="3"/>
        <v>352.8</v>
      </c>
      <c r="N38" s="33">
        <f t="shared" si="4"/>
        <v>2904.72</v>
      </c>
      <c r="O38" s="33">
        <f t="shared" si="5"/>
        <v>13.23</v>
      </c>
      <c r="P38" s="33">
        <f t="shared" si="6"/>
        <v>3270.75</v>
      </c>
    </row>
    <row r="39" spans="1:16" ht="12.75">
      <c r="A39" s="13"/>
      <c r="B39" s="25"/>
      <c r="C39" s="28" t="s">
        <v>70</v>
      </c>
      <c r="D39" s="1"/>
      <c r="E39" s="89"/>
      <c r="F39" s="99"/>
      <c r="G39" s="33"/>
      <c r="H39" s="33"/>
      <c r="I39" s="33"/>
      <c r="J39" s="33"/>
      <c r="K39" s="100"/>
      <c r="L39" s="92"/>
      <c r="M39" s="33"/>
      <c r="N39" s="33"/>
      <c r="O39" s="33"/>
      <c r="P39" s="33"/>
    </row>
    <row r="40" spans="1:16" ht="54" customHeight="1">
      <c r="A40" s="13" t="s">
        <v>46</v>
      </c>
      <c r="B40" s="25" t="s">
        <v>80</v>
      </c>
      <c r="C40" s="20" t="s">
        <v>136</v>
      </c>
      <c r="D40" s="1" t="s">
        <v>24</v>
      </c>
      <c r="E40" s="89">
        <v>5.07</v>
      </c>
      <c r="F40" s="99">
        <f t="shared" si="0"/>
        <v>37.07</v>
      </c>
      <c r="G40" s="33">
        <v>4.1</v>
      </c>
      <c r="H40" s="33">
        <v>152</v>
      </c>
      <c r="I40" s="33">
        <v>350</v>
      </c>
      <c r="J40" s="33">
        <v>3.9</v>
      </c>
      <c r="K40" s="100">
        <f t="shared" si="1"/>
        <v>505.9</v>
      </c>
      <c r="L40" s="92">
        <f t="shared" si="2"/>
        <v>187.94</v>
      </c>
      <c r="M40" s="33">
        <f t="shared" si="3"/>
        <v>770.64</v>
      </c>
      <c r="N40" s="33">
        <f t="shared" si="4"/>
        <v>1774.5</v>
      </c>
      <c r="O40" s="33">
        <f t="shared" si="5"/>
        <v>19.77</v>
      </c>
      <c r="P40" s="33">
        <f t="shared" si="6"/>
        <v>2564.91</v>
      </c>
    </row>
    <row r="41" spans="1:16" ht="25.5">
      <c r="A41" s="13" t="s">
        <v>47</v>
      </c>
      <c r="B41" s="25" t="s">
        <v>80</v>
      </c>
      <c r="C41" s="20" t="s">
        <v>134</v>
      </c>
      <c r="D41" s="1" t="s">
        <v>25</v>
      </c>
      <c r="E41" s="89">
        <v>150</v>
      </c>
      <c r="F41" s="99">
        <f t="shared" si="0"/>
        <v>1.05</v>
      </c>
      <c r="G41" s="33">
        <v>4.1</v>
      </c>
      <c r="H41" s="33">
        <v>4.3</v>
      </c>
      <c r="I41" s="33">
        <v>8.9</v>
      </c>
      <c r="J41" s="33">
        <v>0.03</v>
      </c>
      <c r="K41" s="100">
        <f t="shared" si="1"/>
        <v>13.23</v>
      </c>
      <c r="L41" s="92">
        <f t="shared" si="2"/>
        <v>157.5</v>
      </c>
      <c r="M41" s="33">
        <f t="shared" si="3"/>
        <v>645</v>
      </c>
      <c r="N41" s="33">
        <f t="shared" si="4"/>
        <v>1335</v>
      </c>
      <c r="O41" s="33">
        <f t="shared" si="5"/>
        <v>4.5</v>
      </c>
      <c r="P41" s="33">
        <f t="shared" si="6"/>
        <v>1984.5</v>
      </c>
    </row>
    <row r="42" spans="1:16" ht="12.75">
      <c r="A42" s="13" t="s">
        <v>48</v>
      </c>
      <c r="B42" s="25" t="s">
        <v>80</v>
      </c>
      <c r="C42" s="20" t="s">
        <v>135</v>
      </c>
      <c r="D42" s="1" t="s">
        <v>25</v>
      </c>
      <c r="E42" s="89">
        <v>150</v>
      </c>
      <c r="F42" s="99">
        <f t="shared" si="0"/>
        <v>0.26</v>
      </c>
      <c r="G42" s="33">
        <v>4.1</v>
      </c>
      <c r="H42" s="33">
        <v>1.05</v>
      </c>
      <c r="I42" s="33">
        <v>0.62</v>
      </c>
      <c r="J42" s="33">
        <v>0.08</v>
      </c>
      <c r="K42" s="100">
        <f t="shared" si="1"/>
        <v>1.75</v>
      </c>
      <c r="L42" s="92">
        <f t="shared" si="2"/>
        <v>39</v>
      </c>
      <c r="M42" s="33">
        <f t="shared" si="3"/>
        <v>157.5</v>
      </c>
      <c r="N42" s="33">
        <f t="shared" si="4"/>
        <v>93</v>
      </c>
      <c r="O42" s="33">
        <f t="shared" si="5"/>
        <v>12</v>
      </c>
      <c r="P42" s="33">
        <f t="shared" si="6"/>
        <v>262.5</v>
      </c>
    </row>
    <row r="43" spans="1:16" ht="12.75">
      <c r="A43" s="13" t="s">
        <v>49</v>
      </c>
      <c r="B43" s="25" t="s">
        <v>80</v>
      </c>
      <c r="C43" s="20" t="s">
        <v>26</v>
      </c>
      <c r="D43" s="1" t="s">
        <v>25</v>
      </c>
      <c r="E43" s="89">
        <v>150</v>
      </c>
      <c r="F43" s="99">
        <f t="shared" si="0"/>
        <v>0.46</v>
      </c>
      <c r="G43" s="33">
        <v>4.1</v>
      </c>
      <c r="H43" s="33">
        <v>1.9</v>
      </c>
      <c r="I43" s="33">
        <v>3.95</v>
      </c>
      <c r="J43" s="33">
        <v>0.1</v>
      </c>
      <c r="K43" s="100">
        <f t="shared" si="1"/>
        <v>5.95</v>
      </c>
      <c r="L43" s="92">
        <f t="shared" si="2"/>
        <v>69</v>
      </c>
      <c r="M43" s="33">
        <f t="shared" si="3"/>
        <v>285</v>
      </c>
      <c r="N43" s="33">
        <f t="shared" si="4"/>
        <v>592.5</v>
      </c>
      <c r="O43" s="33">
        <f t="shared" si="5"/>
        <v>15</v>
      </c>
      <c r="P43" s="33">
        <f t="shared" si="6"/>
        <v>892.5</v>
      </c>
    </row>
    <row r="44" spans="1:16" ht="38.25">
      <c r="A44" s="13" t="s">
        <v>50</v>
      </c>
      <c r="B44" s="25" t="s">
        <v>80</v>
      </c>
      <c r="C44" s="20" t="s">
        <v>138</v>
      </c>
      <c r="D44" s="1" t="s">
        <v>25</v>
      </c>
      <c r="E44" s="89">
        <v>225</v>
      </c>
      <c r="F44" s="99">
        <f t="shared" si="0"/>
        <v>0.63</v>
      </c>
      <c r="G44" s="33">
        <v>4.1</v>
      </c>
      <c r="H44" s="33">
        <v>2.6</v>
      </c>
      <c r="I44" s="33">
        <v>5.45</v>
      </c>
      <c r="J44" s="33">
        <v>0.1</v>
      </c>
      <c r="K44" s="100">
        <f t="shared" si="1"/>
        <v>8.15</v>
      </c>
      <c r="L44" s="92">
        <f t="shared" si="2"/>
        <v>141.75</v>
      </c>
      <c r="M44" s="33">
        <f t="shared" si="3"/>
        <v>585</v>
      </c>
      <c r="N44" s="33">
        <f t="shared" si="4"/>
        <v>1226.25</v>
      </c>
      <c r="O44" s="33">
        <f t="shared" si="5"/>
        <v>22.5</v>
      </c>
      <c r="P44" s="33">
        <f t="shared" si="6"/>
        <v>1833.75</v>
      </c>
    </row>
    <row r="45" spans="1:16" ht="12.75">
      <c r="A45" s="13" t="s">
        <v>51</v>
      </c>
      <c r="B45" s="25" t="s">
        <v>80</v>
      </c>
      <c r="C45" s="20" t="s">
        <v>29</v>
      </c>
      <c r="D45" s="1" t="s">
        <v>25</v>
      </c>
      <c r="E45" s="89">
        <v>225</v>
      </c>
      <c r="F45" s="99">
        <f t="shared" si="0"/>
        <v>0.39</v>
      </c>
      <c r="G45" s="33">
        <v>4.1</v>
      </c>
      <c r="H45" s="33">
        <v>1.59</v>
      </c>
      <c r="I45" s="33">
        <v>2.34</v>
      </c>
      <c r="J45" s="33">
        <v>0.59</v>
      </c>
      <c r="K45" s="100">
        <f t="shared" si="1"/>
        <v>4.52</v>
      </c>
      <c r="L45" s="92">
        <f t="shared" si="2"/>
        <v>87.75</v>
      </c>
      <c r="M45" s="33">
        <f t="shared" si="3"/>
        <v>357.75</v>
      </c>
      <c r="N45" s="33">
        <f t="shared" si="4"/>
        <v>526.5</v>
      </c>
      <c r="O45" s="33">
        <f t="shared" si="5"/>
        <v>132.75</v>
      </c>
      <c r="P45" s="33">
        <f t="shared" si="6"/>
        <v>1017</v>
      </c>
    </row>
    <row r="46" spans="1:16" ht="12.75">
      <c r="A46" s="13" t="s">
        <v>56</v>
      </c>
      <c r="B46" s="25" t="s">
        <v>80</v>
      </c>
      <c r="C46" s="20" t="s">
        <v>30</v>
      </c>
      <c r="D46" s="1" t="s">
        <v>25</v>
      </c>
      <c r="E46" s="89">
        <v>225</v>
      </c>
      <c r="F46" s="99">
        <f t="shared" si="0"/>
        <v>0.41</v>
      </c>
      <c r="G46" s="33">
        <v>4.1</v>
      </c>
      <c r="H46" s="33">
        <v>1.69</v>
      </c>
      <c r="I46" s="33">
        <v>2.89</v>
      </c>
      <c r="J46" s="33">
        <v>0.59</v>
      </c>
      <c r="K46" s="100">
        <f t="shared" si="1"/>
        <v>5.17</v>
      </c>
      <c r="L46" s="92">
        <f t="shared" si="2"/>
        <v>92.25</v>
      </c>
      <c r="M46" s="33">
        <f t="shared" si="3"/>
        <v>380.25</v>
      </c>
      <c r="N46" s="33">
        <f t="shared" si="4"/>
        <v>650.25</v>
      </c>
      <c r="O46" s="33">
        <f t="shared" si="5"/>
        <v>132.75</v>
      </c>
      <c r="P46" s="33">
        <f t="shared" si="6"/>
        <v>1163.25</v>
      </c>
    </row>
    <row r="47" spans="1:16" ht="12.75">
      <c r="A47" s="13" t="s">
        <v>67</v>
      </c>
      <c r="B47" s="25" t="s">
        <v>80</v>
      </c>
      <c r="C47" s="20" t="s">
        <v>31</v>
      </c>
      <c r="D47" s="1" t="s">
        <v>32</v>
      </c>
      <c r="E47" s="89">
        <v>60.9</v>
      </c>
      <c r="F47" s="99">
        <f t="shared" si="0"/>
        <v>0.39</v>
      </c>
      <c r="G47" s="33">
        <v>4.1</v>
      </c>
      <c r="H47" s="33">
        <v>1.59</v>
      </c>
      <c r="I47" s="33">
        <v>2.6</v>
      </c>
      <c r="J47" s="33">
        <v>0.05</v>
      </c>
      <c r="K47" s="100">
        <f t="shared" si="1"/>
        <v>4.24</v>
      </c>
      <c r="L47" s="92">
        <f t="shared" si="2"/>
        <v>23.75</v>
      </c>
      <c r="M47" s="33">
        <f t="shared" si="3"/>
        <v>96.83</v>
      </c>
      <c r="N47" s="33">
        <f t="shared" si="4"/>
        <v>158.34</v>
      </c>
      <c r="O47" s="33">
        <f t="shared" si="5"/>
        <v>3.05</v>
      </c>
      <c r="P47" s="33">
        <f t="shared" si="6"/>
        <v>258.22</v>
      </c>
    </row>
    <row r="48" spans="1:16" ht="38.25">
      <c r="A48" s="13" t="s">
        <v>72</v>
      </c>
      <c r="B48" s="25" t="s">
        <v>80</v>
      </c>
      <c r="C48" s="20" t="s">
        <v>144</v>
      </c>
      <c r="D48" s="1" t="s">
        <v>25</v>
      </c>
      <c r="E48" s="89">
        <v>69.42</v>
      </c>
      <c r="F48" s="99">
        <f t="shared" si="0"/>
        <v>0.56</v>
      </c>
      <c r="G48" s="33">
        <v>4.1</v>
      </c>
      <c r="H48" s="33">
        <v>2.3</v>
      </c>
      <c r="I48" s="101">
        <v>0</v>
      </c>
      <c r="J48" s="33">
        <v>0.1</v>
      </c>
      <c r="K48" s="100">
        <f t="shared" si="1"/>
        <v>2.4</v>
      </c>
      <c r="L48" s="92">
        <f t="shared" si="2"/>
        <v>38.88</v>
      </c>
      <c r="M48" s="33">
        <f t="shared" si="3"/>
        <v>159.67</v>
      </c>
      <c r="N48" s="33">
        <f t="shared" si="4"/>
        <v>0</v>
      </c>
      <c r="O48" s="33">
        <f t="shared" si="5"/>
        <v>6.94</v>
      </c>
      <c r="P48" s="33">
        <f t="shared" si="6"/>
        <v>166.61</v>
      </c>
    </row>
    <row r="49" spans="1:16" ht="12.75">
      <c r="A49" s="18">
        <v>3</v>
      </c>
      <c r="B49" s="24"/>
      <c r="C49" s="19" t="s">
        <v>33</v>
      </c>
      <c r="D49" s="1"/>
      <c r="E49" s="89"/>
      <c r="F49" s="99"/>
      <c r="G49" s="33"/>
      <c r="H49" s="33"/>
      <c r="I49" s="33"/>
      <c r="J49" s="33"/>
      <c r="K49" s="100"/>
      <c r="L49" s="92"/>
      <c r="M49" s="33"/>
      <c r="N49" s="33"/>
      <c r="O49" s="33"/>
      <c r="P49" s="33"/>
    </row>
    <row r="50" spans="1:16" ht="25.5">
      <c r="A50" s="13" t="s">
        <v>52</v>
      </c>
      <c r="B50" s="25" t="s">
        <v>81</v>
      </c>
      <c r="C50" s="20" t="s">
        <v>58</v>
      </c>
      <c r="D50" s="1" t="s">
        <v>25</v>
      </c>
      <c r="E50" s="89">
        <v>35.82</v>
      </c>
      <c r="F50" s="99">
        <f t="shared" si="0"/>
        <v>2.59</v>
      </c>
      <c r="G50" s="33">
        <v>4.1</v>
      </c>
      <c r="H50" s="33">
        <v>10.6</v>
      </c>
      <c r="I50" s="33">
        <v>133.7</v>
      </c>
      <c r="J50" s="33">
        <v>0.12</v>
      </c>
      <c r="K50" s="100">
        <f t="shared" si="1"/>
        <v>144.42</v>
      </c>
      <c r="L50" s="92">
        <f t="shared" si="2"/>
        <v>92.77</v>
      </c>
      <c r="M50" s="33">
        <f t="shared" si="3"/>
        <v>379.69</v>
      </c>
      <c r="N50" s="33">
        <f t="shared" si="4"/>
        <v>4789.13</v>
      </c>
      <c r="O50" s="33">
        <f t="shared" si="5"/>
        <v>4.3</v>
      </c>
      <c r="P50" s="33">
        <f t="shared" si="6"/>
        <v>5173.12</v>
      </c>
    </row>
    <row r="51" spans="1:16" ht="12.75">
      <c r="A51" s="13" t="s">
        <v>82</v>
      </c>
      <c r="B51" s="25" t="s">
        <v>81</v>
      </c>
      <c r="C51" s="20" t="s">
        <v>53</v>
      </c>
      <c r="D51" s="1" t="s">
        <v>32</v>
      </c>
      <c r="E51" s="89">
        <v>29.25</v>
      </c>
      <c r="F51" s="99">
        <f t="shared" si="0"/>
        <v>0.71</v>
      </c>
      <c r="G51" s="33">
        <v>4.1</v>
      </c>
      <c r="H51" s="33">
        <v>2.9</v>
      </c>
      <c r="I51" s="33">
        <v>3.21</v>
      </c>
      <c r="J51" s="33">
        <v>0.04</v>
      </c>
      <c r="K51" s="100">
        <f t="shared" si="1"/>
        <v>6.15</v>
      </c>
      <c r="L51" s="92">
        <f t="shared" si="2"/>
        <v>20.77</v>
      </c>
      <c r="M51" s="33">
        <f t="shared" si="3"/>
        <v>84.83</v>
      </c>
      <c r="N51" s="33">
        <f t="shared" si="4"/>
        <v>93.89</v>
      </c>
      <c r="O51" s="33">
        <f t="shared" si="5"/>
        <v>1.17</v>
      </c>
      <c r="P51" s="33">
        <f t="shared" si="6"/>
        <v>179.89</v>
      </c>
    </row>
    <row r="52" spans="1:16" ht="12.75">
      <c r="A52" s="13" t="s">
        <v>83</v>
      </c>
      <c r="B52" s="25" t="s">
        <v>81</v>
      </c>
      <c r="C52" s="20" t="s">
        <v>54</v>
      </c>
      <c r="D52" s="1" t="s">
        <v>32</v>
      </c>
      <c r="E52" s="89">
        <v>29.25</v>
      </c>
      <c r="F52" s="99">
        <f t="shared" si="0"/>
        <v>0.71</v>
      </c>
      <c r="G52" s="33">
        <v>4.1</v>
      </c>
      <c r="H52" s="33">
        <v>2.9</v>
      </c>
      <c r="I52" s="33">
        <v>8.3</v>
      </c>
      <c r="J52" s="33">
        <v>0.04</v>
      </c>
      <c r="K52" s="100">
        <f t="shared" si="1"/>
        <v>11.24</v>
      </c>
      <c r="L52" s="92">
        <f t="shared" si="2"/>
        <v>20.77</v>
      </c>
      <c r="M52" s="33">
        <f t="shared" si="3"/>
        <v>84.83</v>
      </c>
      <c r="N52" s="33">
        <f t="shared" si="4"/>
        <v>242.78</v>
      </c>
      <c r="O52" s="33">
        <f t="shared" si="5"/>
        <v>1.17</v>
      </c>
      <c r="P52" s="33">
        <f t="shared" si="6"/>
        <v>328.78</v>
      </c>
    </row>
    <row r="53" spans="1:16" ht="25.5">
      <c r="A53" s="13" t="s">
        <v>84</v>
      </c>
      <c r="B53" s="25" t="s">
        <v>81</v>
      </c>
      <c r="C53" s="20" t="s">
        <v>57</v>
      </c>
      <c r="D53" s="1" t="s">
        <v>25</v>
      </c>
      <c r="E53" s="89">
        <v>22.77</v>
      </c>
      <c r="F53" s="99">
        <f t="shared" si="0"/>
        <v>2.76</v>
      </c>
      <c r="G53" s="33">
        <v>4.1</v>
      </c>
      <c r="H53" s="33">
        <v>11.3</v>
      </c>
      <c r="I53" s="33">
        <v>148</v>
      </c>
      <c r="J53" s="33">
        <v>0.12</v>
      </c>
      <c r="K53" s="100">
        <f t="shared" si="1"/>
        <v>159.42</v>
      </c>
      <c r="L53" s="92">
        <f t="shared" si="2"/>
        <v>62.85</v>
      </c>
      <c r="M53" s="33">
        <f t="shared" si="3"/>
        <v>257.3</v>
      </c>
      <c r="N53" s="33">
        <f t="shared" si="4"/>
        <v>3369.96</v>
      </c>
      <c r="O53" s="33">
        <f t="shared" si="5"/>
        <v>2.73</v>
      </c>
      <c r="P53" s="33">
        <f t="shared" si="6"/>
        <v>3629.99</v>
      </c>
    </row>
    <row r="54" spans="1:16" ht="12.75">
      <c r="A54" s="18">
        <v>4</v>
      </c>
      <c r="B54" s="25"/>
      <c r="C54" s="19" t="s">
        <v>61</v>
      </c>
      <c r="D54" s="1"/>
      <c r="E54" s="89"/>
      <c r="F54" s="99"/>
      <c r="G54" s="33"/>
      <c r="H54" s="33"/>
      <c r="I54" s="33"/>
      <c r="J54" s="33"/>
      <c r="K54" s="100"/>
      <c r="L54" s="92"/>
      <c r="M54" s="33"/>
      <c r="N54" s="33"/>
      <c r="O54" s="33"/>
      <c r="P54" s="33"/>
    </row>
    <row r="55" spans="1:16" ht="12.75">
      <c r="A55" s="13" t="s">
        <v>59</v>
      </c>
      <c r="B55" s="25" t="s">
        <v>85</v>
      </c>
      <c r="C55" s="20" t="s">
        <v>60</v>
      </c>
      <c r="D55" s="1" t="s">
        <v>9</v>
      </c>
      <c r="E55" s="89">
        <v>3</v>
      </c>
      <c r="F55" s="99">
        <f t="shared" si="0"/>
        <v>43.9</v>
      </c>
      <c r="G55" s="33">
        <v>4.1</v>
      </c>
      <c r="H55" s="33">
        <v>180</v>
      </c>
      <c r="I55" s="33">
        <v>140</v>
      </c>
      <c r="J55" s="33">
        <v>20</v>
      </c>
      <c r="K55" s="100">
        <f t="shared" si="1"/>
        <v>340</v>
      </c>
      <c r="L55" s="92">
        <f t="shared" si="2"/>
        <v>131.7</v>
      </c>
      <c r="M55" s="33">
        <f t="shared" si="3"/>
        <v>540</v>
      </c>
      <c r="N55" s="33">
        <f t="shared" si="4"/>
        <v>420</v>
      </c>
      <c r="O55" s="33">
        <f t="shared" si="5"/>
        <v>60</v>
      </c>
      <c r="P55" s="33">
        <f t="shared" si="6"/>
        <v>1020</v>
      </c>
    </row>
    <row r="56" spans="1:16" ht="12.75">
      <c r="A56" s="13" t="s">
        <v>64</v>
      </c>
      <c r="B56" s="25" t="s">
        <v>86</v>
      </c>
      <c r="C56" s="20" t="s">
        <v>62</v>
      </c>
      <c r="D56" s="1" t="s">
        <v>9</v>
      </c>
      <c r="E56" s="89">
        <v>1</v>
      </c>
      <c r="F56" s="99">
        <f t="shared" si="0"/>
        <v>22.8</v>
      </c>
      <c r="G56" s="33">
        <v>4.1</v>
      </c>
      <c r="H56" s="33">
        <v>93.5</v>
      </c>
      <c r="I56" s="33">
        <v>160</v>
      </c>
      <c r="J56" s="33">
        <v>21</v>
      </c>
      <c r="K56" s="100">
        <f t="shared" si="1"/>
        <v>274.5</v>
      </c>
      <c r="L56" s="92">
        <f t="shared" si="2"/>
        <v>22.8</v>
      </c>
      <c r="M56" s="33">
        <f t="shared" si="3"/>
        <v>93.5</v>
      </c>
      <c r="N56" s="33">
        <f t="shared" si="4"/>
        <v>160</v>
      </c>
      <c r="O56" s="33">
        <f t="shared" si="5"/>
        <v>21</v>
      </c>
      <c r="P56" s="33">
        <f t="shared" si="6"/>
        <v>274.5</v>
      </c>
    </row>
    <row r="57" spans="1:16" ht="12.75">
      <c r="A57" s="13" t="s">
        <v>65</v>
      </c>
      <c r="B57" s="25" t="s">
        <v>79</v>
      </c>
      <c r="C57" s="20" t="s">
        <v>71</v>
      </c>
      <c r="D57" s="1" t="s">
        <v>6</v>
      </c>
      <c r="E57" s="89">
        <v>9</v>
      </c>
      <c r="F57" s="99">
        <f t="shared" si="0"/>
        <v>9.27</v>
      </c>
      <c r="G57" s="33">
        <v>4.1</v>
      </c>
      <c r="H57" s="33">
        <v>38</v>
      </c>
      <c r="I57" s="33">
        <v>37</v>
      </c>
      <c r="J57" s="33">
        <v>0</v>
      </c>
      <c r="K57" s="100">
        <f t="shared" si="1"/>
        <v>75</v>
      </c>
      <c r="L57" s="92">
        <f t="shared" si="2"/>
        <v>83.43</v>
      </c>
      <c r="M57" s="33">
        <f t="shared" si="3"/>
        <v>342</v>
      </c>
      <c r="N57" s="33">
        <f t="shared" si="4"/>
        <v>333</v>
      </c>
      <c r="O57" s="33">
        <f t="shared" si="5"/>
        <v>0</v>
      </c>
      <c r="P57" s="33">
        <f t="shared" si="6"/>
        <v>675</v>
      </c>
    </row>
    <row r="58" spans="1:16" ht="25.5">
      <c r="A58" s="13" t="s">
        <v>66</v>
      </c>
      <c r="B58" s="25" t="s">
        <v>87</v>
      </c>
      <c r="C58" s="20" t="s">
        <v>63</v>
      </c>
      <c r="D58" s="1" t="s">
        <v>9</v>
      </c>
      <c r="E58" s="89">
        <v>1</v>
      </c>
      <c r="F58" s="99">
        <f t="shared" si="0"/>
        <v>26.83</v>
      </c>
      <c r="G58" s="33">
        <v>4.1</v>
      </c>
      <c r="H58" s="33">
        <v>110</v>
      </c>
      <c r="I58" s="33">
        <v>0</v>
      </c>
      <c r="J58" s="33">
        <v>140</v>
      </c>
      <c r="K58" s="100" t="s">
        <v>147</v>
      </c>
      <c r="L58" s="92">
        <f t="shared" si="2"/>
        <v>26.83</v>
      </c>
      <c r="M58" s="33">
        <f t="shared" si="3"/>
        <v>110</v>
      </c>
      <c r="N58" s="33">
        <f t="shared" si="4"/>
        <v>0</v>
      </c>
      <c r="O58" s="33">
        <f t="shared" si="5"/>
        <v>140</v>
      </c>
      <c r="P58" s="33">
        <f t="shared" si="6"/>
        <v>250</v>
      </c>
    </row>
    <row r="59" spans="1:16" ht="12.75">
      <c r="A59" s="2"/>
      <c r="B59" s="26"/>
      <c r="C59" s="21"/>
      <c r="D59" s="2"/>
      <c r="E59" s="8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6"/>
      <c r="C60" s="127" t="s">
        <v>4</v>
      </c>
      <c r="D60" s="128"/>
      <c r="E60" s="128"/>
      <c r="F60" s="128"/>
      <c r="G60" s="128"/>
      <c r="H60" s="128"/>
      <c r="I60" s="128"/>
      <c r="J60" s="128"/>
      <c r="K60" s="129"/>
      <c r="L60" s="33">
        <f>SUM(L15:L58)</f>
        <v>3165.52</v>
      </c>
      <c r="M60" s="33">
        <f>SUM(M15:M58)</f>
        <v>12989.73</v>
      </c>
      <c r="N60" s="33">
        <f>SUM(N15:N58)</f>
        <v>28793.52</v>
      </c>
      <c r="O60" s="33">
        <f>SUM(O15:O58)</f>
        <v>1651.86</v>
      </c>
      <c r="P60" s="33">
        <f>SUM(P15:P58)</f>
        <v>43435.11</v>
      </c>
    </row>
    <row r="61" spans="1:16" ht="12.75">
      <c r="A61" s="2"/>
      <c r="B61" s="26"/>
      <c r="C61" s="130" t="s">
        <v>145</v>
      </c>
      <c r="D61" s="131"/>
      <c r="E61" s="131"/>
      <c r="F61" s="131"/>
      <c r="G61" s="131"/>
      <c r="H61" s="131"/>
      <c r="I61" s="131"/>
      <c r="J61" s="131"/>
      <c r="K61" s="132"/>
      <c r="L61" s="2"/>
      <c r="M61" s="2"/>
      <c r="N61" s="33">
        <f>ROUND(N60*2%,2)</f>
        <v>575.87</v>
      </c>
      <c r="O61" s="2"/>
      <c r="P61" s="2"/>
    </row>
    <row r="62" spans="1:16" ht="12.75">
      <c r="A62" s="2"/>
      <c r="B62" s="26"/>
      <c r="C62" s="133" t="s">
        <v>4</v>
      </c>
      <c r="D62" s="134"/>
      <c r="E62" s="134"/>
      <c r="F62" s="134"/>
      <c r="G62" s="134"/>
      <c r="H62" s="134"/>
      <c r="I62" s="134"/>
      <c r="J62" s="134"/>
      <c r="K62" s="135"/>
      <c r="L62" s="33">
        <f>SUM(L60:L61)</f>
        <v>3165.52</v>
      </c>
      <c r="M62" s="33">
        <f>SUM(M60:M61)</f>
        <v>12989.73</v>
      </c>
      <c r="N62" s="33">
        <f>SUM(N60:N61)</f>
        <v>29369.39</v>
      </c>
      <c r="O62" s="33">
        <f>SUM(O60:O61)</f>
        <v>1651.86</v>
      </c>
      <c r="P62" s="33">
        <f>SUM(M62:O62)</f>
        <v>44010.98</v>
      </c>
    </row>
    <row r="63" ht="12.75">
      <c r="B63" s="27"/>
    </row>
    <row r="64" spans="2:3" ht="12.75">
      <c r="B64" s="27"/>
      <c r="C64" s="79" t="s">
        <v>126</v>
      </c>
    </row>
    <row r="65" spans="2:3" ht="12.75">
      <c r="B65" s="27"/>
      <c r="C65" s="79"/>
    </row>
    <row r="66" spans="2:3" ht="12.75">
      <c r="B66" s="27"/>
      <c r="C66" s="79" t="s">
        <v>127</v>
      </c>
    </row>
    <row r="67" spans="2:3" ht="12.75">
      <c r="B67" s="27"/>
      <c r="C67" s="35" t="s">
        <v>125</v>
      </c>
    </row>
    <row r="68" spans="2:3" ht="12.75">
      <c r="B68" s="27"/>
      <c r="C68" s="53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</sheetData>
  <sheetProtection/>
  <mergeCells count="13">
    <mergeCell ref="C61:K61"/>
    <mergeCell ref="C62:K62"/>
    <mergeCell ref="A10:A11"/>
    <mergeCell ref="C10:C11"/>
    <mergeCell ref="D10:D11"/>
    <mergeCell ref="E10:E11"/>
    <mergeCell ref="B10:B11"/>
    <mergeCell ref="A6:P6"/>
    <mergeCell ref="A7:P7"/>
    <mergeCell ref="A8:P8"/>
    <mergeCell ref="F10:K10"/>
    <mergeCell ref="L10:P10"/>
    <mergeCell ref="C60:K60"/>
  </mergeCells>
  <printOptions/>
  <pageMargins left="0.984251968503937" right="0.7874015748031497" top="0.7874015748031497" bottom="0.7874015748031497" header="0.3937007874015748" footer="0.3937007874015748"/>
  <pageSetup fitToHeight="100" horizontalDpi="600" verticalDpi="600" orientation="portrait" paperSize="9" r:id="rId1"/>
  <headerFooter alignWithMargins="0">
    <oddHeader>&amp;L&amp;14BA</oddHeader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P4</dc:creator>
  <cp:keywords/>
  <dc:description/>
  <cp:lastModifiedBy>Laima Liepiņa</cp:lastModifiedBy>
  <cp:lastPrinted>2016-05-27T08:48:21Z</cp:lastPrinted>
  <dcterms:created xsi:type="dcterms:W3CDTF">1996-10-14T23:33:28Z</dcterms:created>
  <dcterms:modified xsi:type="dcterms:W3CDTF">2016-05-27T08:48:53Z</dcterms:modified>
  <cp:category/>
  <cp:version/>
  <cp:contentType/>
  <cp:contentStatus/>
</cp:coreProperties>
</file>